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70" firstSheet="1" activeTab="1"/>
  </bookViews>
  <sheets>
    <sheet name="总概算表" sheetId="4" state="hidden" r:id="rId1"/>
    <sheet name="估算表" sheetId="2" r:id="rId2"/>
    <sheet name="其他费用" sheetId="32" r:id="rId3"/>
    <sheet name="建安费" sheetId="12" r:id="rId4"/>
    <sheet name="还本付息表" sheetId="33" state="hidden" r:id="rId5"/>
  </sheets>
  <definedNames>
    <definedName name="_xlnm._FilterDatabase" localSheetId="3" hidden="1">建安费!$A$3:$M$5</definedName>
    <definedName name="gcztz">估算表!#REF!</definedName>
    <definedName name="jstj">估算表!$H$23</definedName>
    <definedName name="jstz">估算表!$H$23</definedName>
    <definedName name="_xlnm.Print_Area" localSheetId="1">估算表!$A$1:$M$26</definedName>
    <definedName name="_xlnm.Print_Area" localSheetId="3">建安费!$A$1:$G$15</definedName>
    <definedName name="_xlnm.Print_Area" localSheetId="2">其他费用!$A$1:$G$57</definedName>
    <definedName name="_xlnm.Print_Titles" localSheetId="3">建安费!$1:$3</definedName>
    <definedName name="_xlnm.Print_Titles" localSheetId="2">其他费用!$1:$4</definedName>
    <definedName name="给水" localSheetId="3">建安费!#REF!</definedName>
  </definedNames>
  <calcPr calcId="144525" fullPrecision="0"/>
</workbook>
</file>

<file path=xl/connections.xml><?xml version="1.0" encoding="utf-8"?>
<connections xmlns="http://schemas.openxmlformats.org/spreadsheetml/2006/main">
  <connection id="1" name="给水" type="6" background="1" refreshedVersion="2" saveData="1">
    <textPr sourceFile="D:\Documents and Settings\Administrator\桌面\给水.docx" prompt="0">
      <textFields>
        <textField/>
      </textFields>
    </textPr>
  </connection>
</connections>
</file>

<file path=xl/sharedStrings.xml><?xml version="1.0" encoding="utf-8"?>
<sst xmlns="http://schemas.openxmlformats.org/spreadsheetml/2006/main" count="277" uniqueCount="182">
  <si>
    <t>单位：万元</t>
  </si>
  <si>
    <r>
      <rPr>
        <sz val="12"/>
        <rFont val="Times New Roman"/>
        <charset val="134"/>
      </rPr>
      <t>01</t>
    </r>
    <r>
      <rPr>
        <sz val="12"/>
        <rFont val="宋体"/>
        <charset val="134"/>
      </rPr>
      <t>表</t>
    </r>
  </si>
  <si>
    <t>项目名称</t>
  </si>
  <si>
    <t>第一：建筑安装工程费及设备购置费</t>
  </si>
  <si>
    <t>第二、工程建设其他费用</t>
  </si>
  <si>
    <t>第一、第二部分费用合计</t>
  </si>
  <si>
    <t>基本预备费</t>
  </si>
  <si>
    <t>工程静态投资</t>
  </si>
  <si>
    <t>建设期利息</t>
  </si>
  <si>
    <t>铺底流动资金</t>
  </si>
  <si>
    <t>工程总投资</t>
  </si>
  <si>
    <t>道路工程</t>
  </si>
  <si>
    <t>立交工程</t>
  </si>
  <si>
    <t>排水工程</t>
  </si>
  <si>
    <t>给水工程</t>
  </si>
  <si>
    <t>绿化工程</t>
  </si>
  <si>
    <t>路灯工程</t>
  </si>
  <si>
    <t>电力工程</t>
  </si>
  <si>
    <t>电信工程</t>
  </si>
  <si>
    <t>煤气工程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</si>
  <si>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计</t>
    </r>
  </si>
  <si>
    <t>2024年城中区老旧小区主体改造工程（三期）总投资概算表</t>
  </si>
  <si>
    <t>工程名称:2024年城中区老旧小区主体改造工程(三期)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</si>
  <si>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-1</t>
    </r>
  </si>
  <si>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</si>
  <si>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</si>
  <si>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项目名称</t>
    </r>
  </si>
  <si>
    <t>概算价值(万元)</t>
  </si>
  <si>
    <r>
      <rPr>
        <sz val="12"/>
        <rFont val="宋体"/>
        <charset val="134"/>
      </rPr>
      <t>经济指标</t>
    </r>
  </si>
  <si>
    <r>
      <rPr>
        <sz val="12"/>
        <rFont val="宋体"/>
        <charset val="134"/>
      </rPr>
      <t>技术经济各项费用比重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</si>
  <si>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</si>
  <si>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建筑工程</t>
    </r>
  </si>
  <si>
    <r>
      <rPr>
        <sz val="12"/>
        <rFont val="宋体"/>
        <charset val="134"/>
      </rPr>
      <t>安装工程</t>
    </r>
  </si>
  <si>
    <r>
      <rPr>
        <sz val="12"/>
        <rFont val="宋体"/>
        <charset val="134"/>
      </rPr>
      <t>设备及工器具购置费</t>
    </r>
  </si>
  <si>
    <r>
      <rPr>
        <sz val="12"/>
        <rFont val="宋体"/>
        <charset val="134"/>
      </rPr>
      <t>其它费用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</si>
  <si>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</si>
  <si>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</si>
  <si>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</si>
  <si>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单价（元）</t>
    </r>
  </si>
  <si>
    <r>
      <rPr>
        <b/>
        <sz val="12"/>
        <rFont val="宋体"/>
        <charset val="134"/>
      </rPr>
      <t>第一部分：工程费用</t>
    </r>
  </si>
  <si>
    <t>户</t>
  </si>
  <si>
    <t>1.1</t>
  </si>
  <si>
    <t>桂中花苑三期</t>
  </si>
  <si>
    <t>1.2</t>
  </si>
  <si>
    <t>华锡苑</t>
  </si>
  <si>
    <t>1.3</t>
  </si>
  <si>
    <t>峻岭厂生活1区</t>
  </si>
  <si>
    <t>1.4</t>
  </si>
  <si>
    <t>峻岭厂生活2区</t>
  </si>
  <si>
    <t>1.5</t>
  </si>
  <si>
    <t>区三建生活区</t>
  </si>
  <si>
    <r>
      <rPr>
        <sz val="12"/>
        <rFont val="宋体"/>
        <charset val="134"/>
      </rPr>
      <t>第二部分：工程建设其他费用</t>
    </r>
  </si>
  <si>
    <t>2.1</t>
  </si>
  <si>
    <t>2.2</t>
  </si>
  <si>
    <t>2.3</t>
  </si>
  <si>
    <t>2.4</t>
  </si>
  <si>
    <t>2.5</t>
  </si>
  <si>
    <t>2.6</t>
  </si>
  <si>
    <t>2.7</t>
  </si>
  <si>
    <r>
      <rPr>
        <sz val="12"/>
        <rFont val="宋体"/>
        <charset val="134"/>
      </rPr>
      <t>第一、第二部分费用合计</t>
    </r>
  </si>
  <si>
    <r>
      <rPr>
        <sz val="12"/>
        <rFont val="宋体"/>
        <charset val="134"/>
      </rPr>
      <t>预备费</t>
    </r>
  </si>
  <si>
    <r>
      <rPr>
        <sz val="12"/>
        <rFont val="宋体"/>
        <charset val="134"/>
      </rPr>
      <t>基本预备费</t>
    </r>
  </si>
  <si>
    <t>(第一+第二)*5%</t>
  </si>
  <si>
    <r>
      <rPr>
        <sz val="12"/>
        <rFont val="宋体"/>
        <charset val="134"/>
      </rPr>
      <t>涨价预备费</t>
    </r>
  </si>
  <si>
    <r>
      <rPr>
        <b/>
        <sz val="12"/>
        <rFont val="宋体"/>
        <charset val="134"/>
      </rPr>
      <t>建设投资合计</t>
    </r>
  </si>
  <si>
    <t xml:space="preserve"> </t>
  </si>
  <si>
    <r>
      <rPr>
        <sz val="12"/>
        <rFont val="宋体"/>
        <charset val="134"/>
      </rPr>
      <t>建设期利息</t>
    </r>
  </si>
  <si>
    <r>
      <rPr>
        <sz val="12"/>
        <rFont val="宋体"/>
        <charset val="134"/>
      </rPr>
      <t>流动资金</t>
    </r>
  </si>
  <si>
    <t>项目总投资</t>
  </si>
  <si>
    <r>
      <rPr>
        <b/>
        <sz val="16"/>
        <rFont val="宋体"/>
        <charset val="134"/>
      </rPr>
      <t>工程建设其他费用计算表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</si>
  <si>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-2</t>
    </r>
  </si>
  <si>
    <r>
      <rPr>
        <sz val="12"/>
        <rFont val="宋体"/>
        <charset val="134"/>
      </rPr>
      <t>费用名称</t>
    </r>
  </si>
  <si>
    <r>
      <rPr>
        <sz val="12"/>
        <rFont val="宋体"/>
        <charset val="134"/>
      </rPr>
      <t>说明及计算式</t>
    </r>
  </si>
  <si>
    <t>数据金额</t>
  </si>
  <si>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</si>
  <si>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注</t>
    </r>
  </si>
  <si>
    <r>
      <rPr>
        <sz val="12"/>
        <color indexed="57"/>
        <rFont val="宋体"/>
        <charset val="134"/>
      </rPr>
      <t>（万元）</t>
    </r>
  </si>
  <si>
    <r>
      <rPr>
        <sz val="12"/>
        <rFont val="宋体"/>
        <charset val="134"/>
      </rPr>
      <t>（万元）</t>
    </r>
  </si>
  <si>
    <t>建设管理费</t>
  </si>
  <si>
    <t>项目建设管理费</t>
  </si>
  <si>
    <t>0+(842.26-0)*2%</t>
  </si>
  <si>
    <r>
      <rPr>
        <sz val="12"/>
        <rFont val="宋体"/>
        <charset val="134"/>
      </rPr>
      <t>财建</t>
    </r>
    <r>
      <rPr>
        <sz val="12"/>
        <rFont val="Times New Roman"/>
        <charset val="134"/>
      </rPr>
      <t>[2016]504</t>
    </r>
    <r>
      <rPr>
        <sz val="12"/>
        <rFont val="宋体"/>
        <charset val="134"/>
      </rPr>
      <t>号文</t>
    </r>
  </si>
  <si>
    <t>建设工程施工图设计文件审查费</t>
  </si>
  <si>
    <t>721.12* 0.2 / 100</t>
  </si>
  <si>
    <t>桂建发[2019]1号文</t>
  </si>
  <si>
    <t>招标代理服务费</t>
  </si>
  <si>
    <t>1.3.1</t>
  </si>
  <si>
    <t>施工招标</t>
  </si>
  <si>
    <t>2.394+(721.12-500)*00.3465%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</si>
  <si>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</t>
    </r>
    <r>
      <rPr>
        <sz val="12"/>
        <rFont val="宋体"/>
        <charset val="134"/>
      </rPr>
      <t>号文</t>
    </r>
  </si>
  <si>
    <t>1.3.2</t>
  </si>
  <si>
    <t>设计招标</t>
  </si>
  <si>
    <t>1.3.3</t>
  </si>
  <si>
    <t>监理招标</t>
  </si>
  <si>
    <t>1.3.4</t>
  </si>
  <si>
    <t>勘察招标</t>
  </si>
  <si>
    <t>1.3.5</t>
  </si>
  <si>
    <t>造价咨询招标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</si>
  <si>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[2018]37号文</t>
    </r>
  </si>
  <si>
    <t>1.3.6</t>
  </si>
  <si>
    <t>检验试验招标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</si>
  <si>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[2018]38号文</t>
    </r>
  </si>
  <si>
    <t>工程实施阶段造价咨询费</t>
  </si>
  <si>
    <t>0+(721.12-0)*1.3%</t>
  </si>
  <si>
    <r>
      <rPr>
        <sz val="12"/>
        <rFont val="宋体"/>
        <charset val="134"/>
      </rPr>
      <t>桂价协字</t>
    </r>
    <r>
      <rPr>
        <sz val="12"/>
        <rFont val="Times New Roman"/>
        <charset val="134"/>
      </rPr>
      <t>[2019]15</t>
    </r>
    <r>
      <rPr>
        <sz val="12"/>
        <rFont val="宋体"/>
        <charset val="134"/>
      </rPr>
      <t>号文</t>
    </r>
  </si>
  <si>
    <t>工程监理费</t>
  </si>
  <si>
    <t>13.2+(24.08-13.2)/(1000-500)*(721.12-500)</t>
  </si>
  <si>
    <t>建设用地费</t>
  </si>
  <si>
    <t>建设项目前期工作咨询费</t>
  </si>
  <si>
    <t>编制项目建议书</t>
  </si>
  <si>
    <t>编制可行性研究报告</t>
  </si>
  <si>
    <t>(3.2+(4.8-3.2)/(1000-500)*(859.11-500))*01</t>
  </si>
  <si>
    <t>评估项目建议书</t>
  </si>
  <si>
    <t>评估可行性研究报告</t>
  </si>
  <si>
    <t>(1.2+(2-1.2)/(1000-500)*(859.11-500))*01</t>
  </si>
  <si>
    <t>初步设计文件评估咨询</t>
  </si>
  <si>
    <t>研究试验费</t>
  </si>
  <si>
    <t>工程勘察设计费</t>
  </si>
  <si>
    <t>工程勘察费</t>
  </si>
  <si>
    <t>工程设计费</t>
  </si>
  <si>
    <t>4.2.1</t>
  </si>
  <si>
    <t xml:space="preserve"> 基本设计费</t>
  </si>
  <si>
    <t>工程设计计费基价*专业调整系数*工程复杂程度调整系数*（1+附加调整系数）</t>
  </si>
  <si>
    <t>4.2.2</t>
  </si>
  <si>
    <t xml:space="preserve"> 其他设计费</t>
  </si>
  <si>
    <t>环境影响咨询费</t>
  </si>
  <si>
    <t>环境影响报告表编制费</t>
  </si>
  <si>
    <t>环境影响报告书编制费</t>
  </si>
  <si>
    <t>建设项目社会稳定风险评估报告</t>
  </si>
  <si>
    <r>
      <rPr>
        <sz val="12"/>
        <rFont val="宋体"/>
        <charset val="134"/>
      </rPr>
      <t>桂发改投资〔</t>
    </r>
    <r>
      <rPr>
        <sz val="12"/>
        <rFont val="Times New Roman"/>
        <charset val="134"/>
      </rPr>
      <t>2013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833</t>
    </r>
    <r>
      <rPr>
        <sz val="12"/>
        <rFont val="宋体"/>
        <charset val="134"/>
      </rPr>
      <t>号</t>
    </r>
  </si>
  <si>
    <t>场地准备及临时设施费</t>
  </si>
  <si>
    <t>721.12*0.5%</t>
  </si>
  <si>
    <t>工程保险费</t>
  </si>
  <si>
    <t>721.12 * 0.5%</t>
  </si>
  <si>
    <t>联合试运转费</t>
  </si>
  <si>
    <t>检验试验费</t>
  </si>
  <si>
    <t>721.12 * 1.0%</t>
  </si>
  <si>
    <t>城市基础设施配套费</t>
  </si>
  <si>
    <t>高可靠性供电费</t>
  </si>
  <si>
    <t>其他费用</t>
  </si>
  <si>
    <t>水土保持补偿费</t>
  </si>
  <si>
    <t>桂价费[2017]37号文;</t>
  </si>
  <si>
    <t>征占用土地面积0m2</t>
  </si>
  <si>
    <t>防雷测试费</t>
  </si>
  <si>
    <t>总建筑面积</t>
  </si>
  <si>
    <t>白蚁防治费</t>
  </si>
  <si>
    <t>建设工程交易服务费</t>
  </si>
  <si>
    <r>
      <rPr>
        <sz val="12"/>
        <rFont val="宋体"/>
        <charset val="134"/>
      </rPr>
      <t>柳价费</t>
    </r>
    <r>
      <rPr>
        <sz val="12"/>
        <rFont val="Times New Roman"/>
        <charset val="134"/>
      </rPr>
      <t>[2017]23</t>
    </r>
    <r>
      <rPr>
        <sz val="12"/>
        <rFont val="宋体"/>
        <charset val="134"/>
      </rPr>
      <t>号文</t>
    </r>
  </si>
  <si>
    <t>生产准备及开办费</t>
  </si>
  <si>
    <t>职工培训费</t>
  </si>
  <si>
    <t>办公和生活家具购置费</t>
  </si>
  <si>
    <t>工器具及生产家具购置费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</si>
  <si>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计</t>
    </r>
  </si>
  <si>
    <r>
      <rPr>
        <b/>
        <sz val="16"/>
        <rFont val="宋体"/>
        <charset val="134"/>
      </rPr>
      <t>建筑安装费计算表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</si>
  <si>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-4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</si>
  <si>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</si>
  <si>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工程项目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</si>
  <si>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</si>
  <si>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工程量</t>
    </r>
  </si>
  <si>
    <r>
      <rPr>
        <sz val="11"/>
        <rFont val="宋体"/>
        <charset val="134"/>
      </rPr>
      <t>单价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</si>
  <si>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合价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</si>
  <si>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</si>
  <si>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合计</t>
    </r>
  </si>
  <si>
    <t>运营期还本付息表</t>
  </si>
  <si>
    <r>
      <rPr>
        <sz val="12"/>
        <rFont val="宋体"/>
        <charset val="134"/>
      </rPr>
      <t>表-</t>
    </r>
    <r>
      <rPr>
        <sz val="12"/>
        <rFont val="宋体"/>
        <charset val="134"/>
      </rPr>
      <t>6</t>
    </r>
  </si>
  <si>
    <t>序</t>
  </si>
  <si>
    <t>项目</t>
  </si>
  <si>
    <t>利率</t>
  </si>
  <si>
    <t>运营期</t>
  </si>
  <si>
    <t>号</t>
  </si>
  <si>
    <t>合计</t>
  </si>
  <si>
    <t>1</t>
  </si>
  <si>
    <t>2</t>
  </si>
  <si>
    <t>期初借款余额</t>
  </si>
  <si>
    <t>3</t>
  </si>
  <si>
    <t>当期借款</t>
  </si>
  <si>
    <t>4</t>
  </si>
  <si>
    <t>当期应计利息</t>
  </si>
  <si>
    <t>5</t>
  </si>
  <si>
    <t>本年还本付息</t>
  </si>
  <si>
    <t>6</t>
  </si>
  <si>
    <t>期末借款余额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</si>
</sst>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-\¥* #,##0_-;\-\¥* #,##0_-;_-\¥* &quot;-&quot;_-;_-@_-"/>
    <numFmt numFmtId="178" formatCode="0_ "/>
    <numFmt numFmtId="179" formatCode="0.00_ "/>
    <numFmt numFmtId="180" formatCode="&quot;第&quot;0&quot;年&quot;\ "/>
    <numFmt numFmtId="181" formatCode="0.00_);[Red]\(0.00\)"/>
    <numFmt numFmtId="182" formatCode="0.000_);[Red]\(0.000\)"/>
    <numFmt numFmtId="183" formatCode="0.000"/>
    <numFmt numFmtId="184" formatCode="0.00_ ;[Red]\-0.00\ "/>
    <numFmt numFmtId="185" formatCode="0.00_ &quot;m2&quot;"/>
    <numFmt numFmtId="186" formatCode="0&quot;元/m2&quot;"/>
    <numFmt numFmtId="187" formatCode="0&quot;m3&quot;"/>
  </numFmts>
  <fonts count="67">
    <font>
      <sz val="12"/>
      <name val="宋体"/>
      <charset val="134"/>
    </font>
    <font>
      <b/>
      <sz val="16"/>
      <name val="宋体"/>
      <charset val="134"/>
    </font>
    <font>
      <sz val="12"/>
      <color indexed="30"/>
      <name val="宋体"/>
      <charset val="134"/>
    </font>
    <font>
      <sz val="12"/>
      <color indexed="17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name val="Times New Roman"/>
      <charset val="134"/>
    </font>
    <font>
      <sz val="11"/>
      <color indexed="10"/>
      <name val="Times New Roman"/>
      <charset val="134"/>
    </font>
    <font>
      <b/>
      <sz val="11"/>
      <name val="Times New Roman"/>
      <charset val="134"/>
    </font>
    <font>
      <b/>
      <sz val="16"/>
      <name val="Times New Roman"/>
      <charset val="134"/>
    </font>
    <font>
      <sz val="11"/>
      <color rgb="FFFF0000"/>
      <name val="Times New Roman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FFFF"/>
      <name val="Times New Roman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sz val="12"/>
      <color rgb="FF666633"/>
      <name val="Times New Roman"/>
      <charset val="134"/>
    </font>
    <font>
      <sz val="12"/>
      <color theme="0" tint="-0.499984740745262"/>
      <name val="Times New Roman"/>
      <charset val="134"/>
    </font>
    <font>
      <sz val="12"/>
      <color theme="2" tint="-0.499984740745262"/>
      <name val="Times New Roman"/>
      <charset val="134"/>
    </font>
    <font>
      <sz val="12"/>
      <color indexed="8"/>
      <name val="Times New Roman"/>
      <charset val="134"/>
    </font>
    <font>
      <b/>
      <sz val="12"/>
      <color rgb="FFFF0000"/>
      <name val="宋体"/>
      <charset val="134"/>
    </font>
    <font>
      <sz val="8.9"/>
      <name val="Times New Roman"/>
      <charset val="134"/>
    </font>
    <font>
      <sz val="12"/>
      <color theme="0" tint="-0.499984740745262"/>
      <name val="宋体"/>
      <charset val="134"/>
    </font>
    <font>
      <sz val="10"/>
      <name val="Times New Roman"/>
      <charset val="134"/>
    </font>
    <font>
      <sz val="11"/>
      <color theme="0" tint="-0.499984740745262"/>
      <name val="Times New Roman"/>
      <charset val="134"/>
    </font>
    <font>
      <sz val="12"/>
      <color indexed="57"/>
      <name val="Times New Roman"/>
      <charset val="134"/>
    </font>
    <font>
      <sz val="8"/>
      <name val="宋体"/>
      <charset val="134"/>
    </font>
    <font>
      <sz val="10"/>
      <color theme="0" tint="-0.499984740745262"/>
      <name val="宋体"/>
      <charset val="134"/>
    </font>
    <font>
      <sz val="12"/>
      <color indexed="10"/>
      <name val="Times New Roman"/>
      <charset val="134"/>
    </font>
    <font>
      <b/>
      <sz val="12"/>
      <color rgb="FF666633"/>
      <name val="Times New Roman"/>
      <charset val="134"/>
    </font>
    <font>
      <b/>
      <sz val="12"/>
      <color theme="0" tint="-0.499984740745262"/>
      <name val="Times New Roman"/>
      <charset val="134"/>
    </font>
    <font>
      <b/>
      <sz val="12"/>
      <color theme="2" tint="-0.499984740745262"/>
      <name val="Times New Roman"/>
      <charset val="134"/>
    </font>
    <font>
      <b/>
      <sz val="12"/>
      <color indexed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color indexed="10"/>
      <name val="宋体"/>
      <charset val="134"/>
    </font>
    <font>
      <b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ourier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sz val="12"/>
      <color indexed="57"/>
      <name val="宋体"/>
      <charset val="134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6" borderId="1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0" fillId="10" borderId="17" applyNumberFormat="0" applyFont="0" applyAlignment="0" applyProtection="0">
      <alignment vertical="center"/>
    </xf>
    <xf numFmtId="0" fontId="47" fillId="0" borderId="0">
      <alignment vertical="center"/>
    </xf>
    <xf numFmtId="9" fontId="4" fillId="0" borderId="0" applyFont="0" applyFill="0" applyBorder="0" applyAlignment="0" applyProtection="0"/>
    <xf numFmtId="0" fontId="44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4" fillId="14" borderId="20" applyNumberFormat="0" applyAlignment="0" applyProtection="0">
      <alignment vertical="center"/>
    </xf>
    <xf numFmtId="0" fontId="55" fillId="14" borderId="16" applyNumberFormat="0" applyAlignment="0" applyProtection="0">
      <alignment vertical="center"/>
    </xf>
    <xf numFmtId="0" fontId="56" fillId="15" borderId="21" applyNumberFormat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2" fontId="62" fillId="0" borderId="0"/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0" borderId="0"/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" fillId="0" borderId="0"/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7" fillId="0" borderId="0"/>
    <xf numFmtId="0" fontId="47" fillId="0" borderId="0"/>
    <xf numFmtId="0" fontId="4" fillId="0" borderId="0"/>
    <xf numFmtId="0" fontId="5" fillId="0" borderId="0"/>
    <xf numFmtId="177" fontId="63" fillId="0" borderId="6">
      <alignment horizontal="center" vertical="center"/>
    </xf>
    <xf numFmtId="177" fontId="63" fillId="0" borderId="6">
      <alignment horizontal="center" vertical="center"/>
    </xf>
  </cellStyleXfs>
  <cellXfs count="257">
    <xf numFmtId="0" fontId="0" fillId="0" borderId="0" xfId="0"/>
    <xf numFmtId="0" fontId="1" fillId="0" borderId="0" xfId="57" applyFont="1" applyAlignment="1">
      <alignment horizontal="center" vertical="center"/>
    </xf>
    <xf numFmtId="179" fontId="0" fillId="0" borderId="1" xfId="57" applyNumberFormat="1" applyFont="1" applyBorder="1" applyAlignment="1">
      <alignment vertical="center"/>
    </xf>
    <xf numFmtId="0" fontId="2" fillId="0" borderId="0" xfId="57" applyFont="1"/>
    <xf numFmtId="49" fontId="3" fillId="0" borderId="2" xfId="39" applyNumberFormat="1" applyFont="1" applyBorder="1" applyAlignment="1">
      <alignment horizontal="center" vertical="center"/>
    </xf>
    <xf numFmtId="2" fontId="4" fillId="0" borderId="2" xfId="39" applyFont="1" applyBorder="1" applyAlignment="1">
      <alignment horizontal="center" vertical="center"/>
    </xf>
    <xf numFmtId="2" fontId="0" fillId="0" borderId="2" xfId="39" applyFont="1" applyBorder="1" applyAlignment="1">
      <alignment horizontal="center" vertical="center"/>
    </xf>
    <xf numFmtId="2" fontId="4" fillId="0" borderId="3" xfId="39" applyFont="1" applyBorder="1" applyAlignment="1">
      <alignment horizontal="center" vertical="center"/>
    </xf>
    <xf numFmtId="2" fontId="4" fillId="0" borderId="4" xfId="39" applyFont="1" applyBorder="1" applyAlignment="1">
      <alignment horizontal="center" vertical="center"/>
    </xf>
    <xf numFmtId="49" fontId="0" fillId="0" borderId="5" xfId="39" applyNumberFormat="1" applyFont="1" applyBorder="1" applyAlignment="1">
      <alignment horizontal="center" vertical="center"/>
    </xf>
    <xf numFmtId="2" fontId="0" fillId="0" borderId="5" xfId="39" applyFont="1" applyBorder="1" applyAlignment="1">
      <alignment horizontal="center" vertical="center"/>
    </xf>
    <xf numFmtId="2" fontId="5" fillId="0" borderId="5" xfId="39" applyFont="1" applyBorder="1" applyAlignment="1">
      <alignment horizontal="center" vertical="center"/>
    </xf>
    <xf numFmtId="180" fontId="5" fillId="0" borderId="6" xfId="62" applyNumberFormat="1" applyBorder="1" applyAlignment="1">
      <alignment horizontal="center" vertical="center"/>
    </xf>
    <xf numFmtId="49" fontId="5" fillId="0" borderId="6" xfId="39" applyNumberFormat="1" applyFont="1" applyBorder="1" applyAlignment="1">
      <alignment horizontal="center" vertical="center"/>
    </xf>
    <xf numFmtId="2" fontId="4" fillId="0" borderId="6" xfId="39" applyFont="1" applyBorder="1" applyAlignment="1">
      <alignment horizontal="left" vertical="center"/>
    </xf>
    <xf numFmtId="2" fontId="5" fillId="0" borderId="7" xfId="39" applyFont="1" applyBorder="1" applyAlignment="1">
      <alignment horizontal="left" vertical="center"/>
    </xf>
    <xf numFmtId="181" fontId="5" fillId="0" borderId="7" xfId="39" applyNumberFormat="1" applyFont="1" applyBorder="1" applyAlignment="1">
      <alignment horizontal="center" vertical="center"/>
    </xf>
    <xf numFmtId="181" fontId="5" fillId="0" borderId="7" xfId="39" applyNumberFormat="1" applyFont="1" applyBorder="1" applyAlignment="1">
      <alignment horizontal="right" vertical="center"/>
    </xf>
    <xf numFmtId="181" fontId="5" fillId="0" borderId="6" xfId="39" applyNumberFormat="1" applyFont="1" applyBorder="1" applyAlignment="1">
      <alignment horizontal="right" vertical="center"/>
    </xf>
    <xf numFmtId="179" fontId="5" fillId="0" borderId="7" xfId="39" applyNumberFormat="1" applyFont="1" applyBorder="1" applyAlignment="1">
      <alignment horizontal="center" vertical="center"/>
    </xf>
    <xf numFmtId="10" fontId="5" fillId="0" borderId="7" xfId="11" applyNumberFormat="1" applyFont="1" applyBorder="1" applyAlignment="1">
      <alignment horizontal="center" vertical="center"/>
    </xf>
    <xf numFmtId="10" fontId="5" fillId="0" borderId="7" xfId="15" applyNumberFormat="1" applyFont="1" applyBorder="1" applyAlignment="1">
      <alignment horizontal="center" vertical="center"/>
    </xf>
    <xf numFmtId="181" fontId="5" fillId="0" borderId="8" xfId="15" applyNumberFormat="1" applyFont="1" applyBorder="1" applyAlignment="1">
      <alignment horizontal="center" vertical="center"/>
    </xf>
    <xf numFmtId="181" fontId="5" fillId="0" borderId="7" xfId="15" applyNumberFormat="1" applyFont="1" applyBorder="1" applyAlignment="1">
      <alignment horizontal="center" vertical="center"/>
    </xf>
    <xf numFmtId="181" fontId="0" fillId="0" borderId="0" xfId="0" applyNumberFormat="1"/>
    <xf numFmtId="0" fontId="4" fillId="0" borderId="1" xfId="57" applyFont="1" applyBorder="1" applyAlignment="1">
      <alignment horizontal="right" vertical="center"/>
    </xf>
    <xf numFmtId="2" fontId="4" fillId="0" borderId="7" xfId="39" applyFont="1" applyBorder="1" applyAlignment="1">
      <alignment horizontal="center" vertical="center"/>
    </xf>
    <xf numFmtId="0" fontId="4" fillId="0" borderId="6" xfId="57" applyFont="1" applyBorder="1" applyAlignment="1">
      <alignment horizontal="center"/>
    </xf>
    <xf numFmtId="2" fontId="5" fillId="0" borderId="6" xfId="57" applyNumberFormat="1" applyFont="1" applyBorder="1"/>
    <xf numFmtId="181" fontId="5" fillId="0" borderId="6" xfId="57" applyNumberFormat="1" applyFont="1" applyBorder="1"/>
    <xf numFmtId="181" fontId="6" fillId="0" borderId="0" xfId="0" applyNumberFormat="1" applyFo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181" fontId="11" fillId="0" borderId="6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indent="1"/>
    </xf>
    <xf numFmtId="0" fontId="12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81" fontId="7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181" fontId="9" fillId="0" borderId="6" xfId="0" applyNumberFormat="1" applyFont="1" applyFill="1" applyBorder="1" applyAlignment="1">
      <alignment horizontal="center" vertical="center"/>
    </xf>
    <xf numFmtId="181" fontId="16" fillId="0" borderId="0" xfId="0" applyNumberFormat="1" applyFont="1" applyFill="1" applyAlignment="1">
      <alignment horizontal="center" vertical="center"/>
    </xf>
    <xf numFmtId="181" fontId="17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81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8" fillId="0" borderId="0" xfId="57" applyFont="1" applyAlignment="1">
      <alignment vertical="center"/>
    </xf>
    <xf numFmtId="0" fontId="5" fillId="0" borderId="0" xfId="57" applyFont="1" applyAlignment="1">
      <alignment vertical="center"/>
    </xf>
    <xf numFmtId="0" fontId="5" fillId="0" borderId="0" xfId="57" applyFont="1" applyFill="1" applyAlignment="1">
      <alignment horizontal="left" vertical="center"/>
    </xf>
    <xf numFmtId="0" fontId="5" fillId="0" borderId="0" xfId="57" applyFont="1" applyFill="1" applyAlignment="1">
      <alignment horizontal="center" vertical="center"/>
    </xf>
    <xf numFmtId="181" fontId="19" fillId="0" borderId="0" xfId="57" applyNumberFormat="1" applyFont="1" applyFill="1" applyAlignment="1">
      <alignment horizontal="center" vertical="center"/>
    </xf>
    <xf numFmtId="181" fontId="5" fillId="0" borderId="0" xfId="57" applyNumberFormat="1" applyFont="1" applyFill="1" applyAlignment="1">
      <alignment horizontal="center" vertical="center"/>
    </xf>
    <xf numFmtId="0" fontId="5" fillId="0" borderId="0" xfId="57" applyFont="1" applyFill="1" applyAlignment="1">
      <alignment vertical="center"/>
    </xf>
    <xf numFmtId="0" fontId="20" fillId="0" borderId="0" xfId="57" applyFont="1" applyAlignment="1">
      <alignment vertical="center"/>
    </xf>
    <xf numFmtId="0" fontId="21" fillId="0" borderId="0" xfId="57" applyFont="1" applyAlignment="1">
      <alignment vertical="center"/>
    </xf>
    <xf numFmtId="0" fontId="10" fillId="0" borderId="0" xfId="57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22" fillId="0" borderId="0" xfId="0" applyNumberFormat="1" applyFont="1" applyFill="1" applyAlignment="1">
      <alignment horizontal="center" vertical="center"/>
    </xf>
    <xf numFmtId="0" fontId="5" fillId="0" borderId="6" xfId="57" applyFont="1" applyBorder="1" applyAlignment="1">
      <alignment horizontal="center" vertical="center"/>
    </xf>
    <xf numFmtId="0" fontId="5" fillId="0" borderId="6" xfId="57" applyFont="1" applyFill="1" applyBorder="1" applyAlignment="1">
      <alignment horizontal="left" vertical="center"/>
    </xf>
    <xf numFmtId="0" fontId="5" fillId="0" borderId="3" xfId="57" applyFont="1" applyFill="1" applyBorder="1" applyAlignment="1">
      <alignment horizontal="center" vertical="center"/>
    </xf>
    <xf numFmtId="181" fontId="23" fillId="0" borderId="2" xfId="57" applyNumberFormat="1" applyFont="1" applyFill="1" applyBorder="1" applyAlignment="1">
      <alignment horizontal="center" vertical="center"/>
    </xf>
    <xf numFmtId="181" fontId="5" fillId="0" borderId="2" xfId="57" applyNumberFormat="1" applyFont="1" applyFill="1" applyBorder="1" applyAlignment="1">
      <alignment horizontal="center" vertical="center"/>
    </xf>
    <xf numFmtId="0" fontId="5" fillId="0" borderId="9" xfId="57" applyFont="1" applyFill="1" applyBorder="1" applyAlignment="1">
      <alignment horizontal="center" vertical="center"/>
    </xf>
    <xf numFmtId="0" fontId="5" fillId="0" borderId="10" xfId="57" applyFont="1" applyFill="1" applyBorder="1" applyAlignment="1">
      <alignment horizontal="center" vertical="center"/>
    </xf>
    <xf numFmtId="181" fontId="19" fillId="0" borderId="5" xfId="57" applyNumberFormat="1" applyFont="1" applyFill="1" applyBorder="1" applyAlignment="1">
      <alignment horizontal="center" vertical="center"/>
    </xf>
    <xf numFmtId="181" fontId="5" fillId="0" borderId="5" xfId="57" applyNumberFormat="1" applyFont="1" applyFill="1" applyBorder="1" applyAlignment="1">
      <alignment horizontal="center" vertical="center"/>
    </xf>
    <xf numFmtId="0" fontId="5" fillId="0" borderId="11" xfId="57" applyFont="1" applyFill="1" applyBorder="1" applyAlignment="1">
      <alignment horizontal="center" vertical="center"/>
    </xf>
    <xf numFmtId="0" fontId="5" fillId="0" borderId="8" xfId="57" applyFont="1" applyFill="1" applyBorder="1" applyAlignment="1">
      <alignment horizontal="center" vertical="center"/>
    </xf>
    <xf numFmtId="0" fontId="5" fillId="2" borderId="6" xfId="57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5" fillId="2" borderId="3" xfId="57" applyFont="1" applyFill="1" applyBorder="1" applyAlignment="1">
      <alignment horizontal="center" vertical="center"/>
    </xf>
    <xf numFmtId="181" fontId="19" fillId="2" borderId="5" xfId="57" applyNumberFormat="1" applyFont="1" applyFill="1" applyBorder="1" applyAlignment="1">
      <alignment horizontal="center" vertical="center"/>
    </xf>
    <xf numFmtId="181" fontId="5" fillId="2" borderId="11" xfId="57" applyNumberFormat="1" applyFont="1" applyFill="1" applyBorder="1" applyAlignment="1">
      <alignment horizontal="center" vertical="center"/>
    </xf>
    <xf numFmtId="0" fontId="5" fillId="2" borderId="11" xfId="57" applyFont="1" applyFill="1" applyBorder="1" applyAlignment="1">
      <alignment horizontal="center" vertical="center"/>
    </xf>
    <xf numFmtId="0" fontId="5" fillId="2" borderId="8" xfId="57" applyFont="1" applyFill="1" applyBorder="1" applyAlignment="1">
      <alignment horizontal="center" vertical="center"/>
    </xf>
    <xf numFmtId="179" fontId="4" fillId="0" borderId="6" xfId="57" applyNumberFormat="1" applyFont="1" applyBorder="1" applyAlignment="1">
      <alignment horizontal="left" vertical="center" indent="1"/>
    </xf>
    <xf numFmtId="0" fontId="5" fillId="0" borderId="6" xfId="57" applyFont="1" applyFill="1" applyBorder="1" applyAlignment="1">
      <alignment horizontal="center" vertical="center"/>
    </xf>
    <xf numFmtId="181" fontId="19" fillId="0" borderId="6" xfId="0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183" fontId="5" fillId="0" borderId="3" xfId="57" applyNumberFormat="1" applyFont="1" applyFill="1" applyBorder="1" applyAlignment="1">
      <alignment horizontal="center" vertical="center"/>
    </xf>
    <xf numFmtId="183" fontId="5" fillId="0" borderId="7" xfId="57" applyNumberFormat="1" applyFont="1" applyFill="1" applyBorder="1" applyAlignment="1">
      <alignment horizontal="center" vertical="center"/>
    </xf>
    <xf numFmtId="179" fontId="4" fillId="0" borderId="6" xfId="57" applyNumberFormat="1" applyFont="1" applyFill="1" applyBorder="1" applyAlignment="1">
      <alignment horizontal="left" vertical="center" indent="1"/>
    </xf>
    <xf numFmtId="183" fontId="24" fillId="0" borderId="3" xfId="0" applyNumberFormat="1" applyFont="1" applyFill="1" applyBorder="1" applyAlignment="1">
      <alignment horizontal="center" vertical="center"/>
    </xf>
    <xf numFmtId="181" fontId="19" fillId="0" borderId="6" xfId="57" applyNumberFormat="1" applyFont="1" applyFill="1" applyBorder="1" applyAlignment="1">
      <alignment horizontal="center" vertical="center"/>
    </xf>
    <xf numFmtId="181" fontId="5" fillId="0" borderId="3" xfId="57" applyNumberFormat="1" applyFont="1" applyFill="1" applyBorder="1" applyAlignment="1">
      <alignment horizontal="center" vertical="center"/>
    </xf>
    <xf numFmtId="0" fontId="25" fillId="0" borderId="0" xfId="57" applyFont="1" applyAlignment="1">
      <alignment vertical="center"/>
    </xf>
    <xf numFmtId="184" fontId="19" fillId="0" borderId="6" xfId="57" applyNumberFormat="1" applyFont="1" applyFill="1" applyBorder="1" applyAlignment="1">
      <alignment horizontal="center" vertical="center"/>
    </xf>
    <xf numFmtId="184" fontId="5" fillId="0" borderId="3" xfId="5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2"/>
    </xf>
    <xf numFmtId="0" fontId="4" fillId="3" borderId="6" xfId="57" applyFont="1" applyFill="1" applyBorder="1" applyAlignment="1">
      <alignment horizontal="left" vertical="center" indent="2"/>
    </xf>
    <xf numFmtId="0" fontId="5" fillId="3" borderId="3" xfId="57" applyFont="1" applyFill="1" applyBorder="1" applyAlignment="1">
      <alignment horizontal="center" vertical="center"/>
    </xf>
    <xf numFmtId="184" fontId="19" fillId="3" borderId="6" xfId="57" applyNumberFormat="1" applyFont="1" applyFill="1" applyBorder="1" applyAlignment="1">
      <alignment horizontal="center" vertical="center"/>
    </xf>
    <xf numFmtId="184" fontId="5" fillId="3" borderId="3" xfId="57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79" fontId="4" fillId="0" borderId="6" xfId="57" applyNumberFormat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185" fontId="5" fillId="2" borderId="6" xfId="0" applyNumberFormat="1" applyFont="1" applyFill="1" applyBorder="1" applyAlignment="1">
      <alignment horizontal="center" vertical="center"/>
    </xf>
    <xf numFmtId="181" fontId="19" fillId="2" borderId="6" xfId="0" applyNumberFormat="1" applyFont="1" applyFill="1" applyBorder="1" applyAlignment="1">
      <alignment horizontal="center" vertical="center"/>
    </xf>
    <xf numFmtId="181" fontId="5" fillId="2" borderId="3" xfId="0" applyNumberFormat="1" applyFont="1" applyFill="1" applyBorder="1" applyAlignment="1">
      <alignment horizontal="center" vertical="center"/>
    </xf>
    <xf numFmtId="186" fontId="5" fillId="2" borderId="3" xfId="0" applyNumberFormat="1" applyFont="1" applyFill="1" applyBorder="1" applyAlignment="1">
      <alignment horizontal="center" vertical="center"/>
    </xf>
    <xf numFmtId="186" fontId="5" fillId="2" borderId="7" xfId="0" applyNumberFormat="1" applyFont="1" applyFill="1" applyBorder="1" applyAlignment="1">
      <alignment horizontal="center" vertical="center"/>
    </xf>
    <xf numFmtId="0" fontId="4" fillId="2" borderId="6" xfId="57" applyFont="1" applyFill="1" applyBorder="1" applyAlignment="1">
      <alignment horizontal="left" vertical="center"/>
    </xf>
    <xf numFmtId="181" fontId="19" fillId="2" borderId="6" xfId="57" applyNumberFormat="1" applyFont="1" applyFill="1" applyBorder="1" applyAlignment="1">
      <alignment horizontal="center" vertical="center"/>
    </xf>
    <xf numFmtId="181" fontId="5" fillId="2" borderId="3" xfId="57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1"/>
    </xf>
    <xf numFmtId="183" fontId="5" fillId="2" borderId="3" xfId="57" applyNumberFormat="1" applyFont="1" applyFill="1" applyBorder="1" applyAlignment="1">
      <alignment horizontal="right" vertical="center"/>
    </xf>
    <xf numFmtId="179" fontId="5" fillId="2" borderId="7" xfId="57" applyNumberFormat="1" applyFont="1" applyFill="1" applyBorder="1" applyAlignment="1">
      <alignment horizontal="left" vertical="center"/>
    </xf>
    <xf numFmtId="183" fontId="5" fillId="0" borderId="3" xfId="0" applyNumberFormat="1" applyFont="1" applyFill="1" applyBorder="1" applyAlignment="1">
      <alignment horizontal="center" vertical="center"/>
    </xf>
    <xf numFmtId="183" fontId="5" fillId="0" borderId="3" xfId="57" applyNumberFormat="1" applyFont="1" applyFill="1" applyBorder="1" applyAlignment="1">
      <alignment horizontal="right" vertical="center"/>
    </xf>
    <xf numFmtId="179" fontId="5" fillId="0" borderId="7" xfId="57" applyNumberFormat="1" applyFont="1" applyFill="1" applyBorder="1" applyAlignment="1">
      <alignment horizontal="left" vertical="center"/>
    </xf>
    <xf numFmtId="0" fontId="4" fillId="0" borderId="6" xfId="57" applyFont="1" applyBorder="1" applyAlignment="1">
      <alignment horizontal="left" vertical="center" indent="2"/>
    </xf>
    <xf numFmtId="183" fontId="26" fillId="0" borderId="3" xfId="0" applyNumberFormat="1" applyFont="1" applyFill="1" applyBorder="1" applyAlignment="1">
      <alignment horizontal="center" vertical="center"/>
    </xf>
    <xf numFmtId="183" fontId="5" fillId="2" borderId="3" xfId="0" applyNumberFormat="1" applyFont="1" applyFill="1" applyBorder="1" applyAlignment="1">
      <alignment horizontal="center" vertical="center"/>
    </xf>
    <xf numFmtId="0" fontId="4" fillId="0" borderId="6" xfId="57" applyFont="1" applyBorder="1" applyAlignment="1">
      <alignment horizontal="left" vertical="center"/>
    </xf>
    <xf numFmtId="0" fontId="27" fillId="0" borderId="12" xfId="57" applyFont="1" applyBorder="1" applyAlignment="1">
      <alignment horizontal="left" vertical="center"/>
    </xf>
    <xf numFmtId="183" fontId="5" fillId="2" borderId="3" xfId="57" applyNumberFormat="1" applyFont="1" applyFill="1" applyBorder="1" applyAlignment="1">
      <alignment horizontal="center" vertical="center"/>
    </xf>
    <xf numFmtId="183" fontId="5" fillId="2" borderId="7" xfId="57" applyNumberFormat="1" applyFont="1" applyFill="1" applyBorder="1" applyAlignment="1">
      <alignment horizontal="center" vertical="center"/>
    </xf>
    <xf numFmtId="0" fontId="4" fillId="2" borderId="6" xfId="57" applyFill="1" applyBorder="1" applyAlignment="1">
      <alignment horizontal="left" vertical="center"/>
    </xf>
    <xf numFmtId="179" fontId="4" fillId="2" borderId="6" xfId="0" applyNumberFormat="1" applyFont="1" applyFill="1" applyBorder="1"/>
    <xf numFmtId="0" fontId="28" fillId="0" borderId="12" xfId="57" applyFont="1" applyBorder="1" applyAlignment="1">
      <alignment vertical="center"/>
    </xf>
    <xf numFmtId="0" fontId="20" fillId="0" borderId="0" xfId="57" applyFont="1" applyBorder="1" applyAlignment="1">
      <alignment vertical="center"/>
    </xf>
    <xf numFmtId="183" fontId="29" fillId="0" borderId="3" xfId="57" applyNumberFormat="1" applyFont="1" applyFill="1" applyBorder="1" applyAlignment="1">
      <alignment horizontal="left" vertical="center"/>
    </xf>
    <xf numFmtId="187" fontId="29" fillId="0" borderId="7" xfId="57" applyNumberFormat="1" applyFont="1" applyFill="1" applyBorder="1" applyAlignment="1">
      <alignment horizontal="left" vertical="center"/>
    </xf>
    <xf numFmtId="0" fontId="30" fillId="4" borderId="0" xfId="57" applyFont="1" applyFill="1" applyAlignment="1">
      <alignment vertical="center"/>
    </xf>
    <xf numFmtId="183" fontId="4" fillId="0" borderId="3" xfId="57" applyNumberFormat="1" applyFont="1" applyFill="1" applyBorder="1" applyAlignment="1">
      <alignment horizontal="center" vertical="center"/>
    </xf>
    <xf numFmtId="183" fontId="4" fillId="0" borderId="7" xfId="57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81" fontId="31" fillId="2" borderId="3" xfId="57" applyNumberFormat="1" applyFont="1" applyFill="1" applyBorder="1" applyAlignment="1">
      <alignment horizontal="center" vertical="center"/>
    </xf>
    <xf numFmtId="0" fontId="4" fillId="0" borderId="6" xfId="57" applyFont="1" applyBorder="1" applyAlignment="1">
      <alignment horizontal="left" vertical="center" indent="1"/>
    </xf>
    <xf numFmtId="181" fontId="31" fillId="0" borderId="3" xfId="57" applyNumberFormat="1" applyFont="1" applyFill="1" applyBorder="1" applyAlignment="1">
      <alignment horizontal="center" vertical="center"/>
    </xf>
    <xf numFmtId="0" fontId="18" fillId="0" borderId="6" xfId="57" applyFont="1" applyBorder="1" applyAlignment="1">
      <alignment vertical="center"/>
    </xf>
    <xf numFmtId="0" fontId="18" fillId="0" borderId="6" xfId="57" applyFont="1" applyFill="1" applyBorder="1" applyAlignment="1">
      <alignment horizontal="center" vertical="center"/>
    </xf>
    <xf numFmtId="181" fontId="32" fillId="0" borderId="6" xfId="57" applyNumberFormat="1" applyFont="1" applyFill="1" applyBorder="1" applyAlignment="1">
      <alignment horizontal="center" vertical="center"/>
    </xf>
    <xf numFmtId="181" fontId="18" fillId="0" borderId="3" xfId="57" applyNumberFormat="1" applyFont="1" applyFill="1" applyBorder="1" applyAlignment="1">
      <alignment horizontal="center" vertical="center"/>
    </xf>
    <xf numFmtId="183" fontId="18" fillId="0" borderId="3" xfId="57" applyNumberFormat="1" applyFont="1" applyFill="1" applyBorder="1" applyAlignment="1">
      <alignment horizontal="center" vertical="center"/>
    </xf>
    <xf numFmtId="183" fontId="18" fillId="0" borderId="7" xfId="57" applyNumberFormat="1" applyFont="1" applyFill="1" applyBorder="1" applyAlignment="1">
      <alignment horizontal="center" vertical="center"/>
    </xf>
    <xf numFmtId="0" fontId="33" fillId="0" borderId="0" xfId="57" applyFont="1" applyAlignment="1">
      <alignment vertical="center"/>
    </xf>
    <xf numFmtId="181" fontId="20" fillId="0" borderId="0" xfId="57" applyNumberFormat="1" applyFont="1" applyAlignment="1">
      <alignment vertical="center"/>
    </xf>
    <xf numFmtId="0" fontId="27" fillId="0" borderId="0" xfId="57" applyFont="1" applyAlignment="1">
      <alignment horizontal="left" vertical="center"/>
    </xf>
    <xf numFmtId="178" fontId="20" fillId="4" borderId="0" xfId="57" applyNumberFormat="1" applyFont="1" applyFill="1" applyAlignment="1">
      <alignment vertical="center"/>
    </xf>
    <xf numFmtId="0" fontId="20" fillId="4" borderId="0" xfId="57" applyFont="1" applyFill="1" applyAlignment="1">
      <alignment vertical="center"/>
    </xf>
    <xf numFmtId="0" fontId="34" fillId="0" borderId="0" xfId="57" applyFont="1" applyAlignment="1">
      <alignment vertical="center"/>
    </xf>
    <xf numFmtId="0" fontId="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81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5" fillId="0" borderId="4" xfId="0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6" xfId="0" applyNumberFormat="1" applyFont="1" applyBorder="1" applyAlignment="1">
      <alignment horizontal="center" vertical="center"/>
    </xf>
    <xf numFmtId="181" fontId="5" fillId="0" borderId="6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181" fontId="18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1" fontId="38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center" vertical="center"/>
    </xf>
    <xf numFmtId="181" fontId="5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81" fontId="22" fillId="0" borderId="0" xfId="0" applyNumberFormat="1" applyFont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8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81" fontId="5" fillId="0" borderId="5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0" fontId="18" fillId="0" borderId="6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181" fontId="39" fillId="0" borderId="0" xfId="0" applyNumberFormat="1" applyFont="1" applyAlignment="1">
      <alignment vertical="center"/>
    </xf>
    <xf numFmtId="10" fontId="5" fillId="0" borderId="6" xfId="0" applyNumberFormat="1" applyFont="1" applyBorder="1" applyAlignment="1">
      <alignment horizontal="center" vertical="center"/>
    </xf>
    <xf numFmtId="181" fontId="31" fillId="0" borderId="0" xfId="0" applyNumberFormat="1" applyFont="1" applyAlignment="1">
      <alignment vertical="center"/>
    </xf>
    <xf numFmtId="181" fontId="35" fillId="0" borderId="0" xfId="0" applyNumberFormat="1" applyFont="1" applyAlignment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83" fontId="0" fillId="0" borderId="6" xfId="0" applyNumberFormat="1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183" fontId="0" fillId="0" borderId="5" xfId="0" applyNumberFormat="1" applyBorder="1"/>
    <xf numFmtId="183" fontId="0" fillId="0" borderId="8" xfId="0" applyNumberFormat="1" applyBorder="1"/>
    <xf numFmtId="0" fontId="5" fillId="0" borderId="0" xfId="0" applyFont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百分比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宜昌污水fx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百分比 3" xfId="56"/>
    <cellStyle name="常规 2" xfId="57"/>
    <cellStyle name="常规 3" xfId="58"/>
    <cellStyle name="常规 4" xfId="59"/>
    <cellStyle name="常规 4 2" xfId="60"/>
    <cellStyle name="常规 5" xfId="61"/>
    <cellStyle name="常规_修改可研" xfId="62"/>
    <cellStyle name="样式 1" xfId="63"/>
    <cellStyle name="样式 1 2" xfId="64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onnections" Target="connection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5938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939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0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1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2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943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4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5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46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947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48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49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50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951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52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53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54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5955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956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57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58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59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960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61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62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963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964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65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66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67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968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69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70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971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21"/>
  <sheetViews>
    <sheetView showZeros="0" zoomScale="75" zoomScaleNormal="75" workbookViewId="0">
      <selection activeCell="B6" sqref="B6"/>
    </sheetView>
  </sheetViews>
  <sheetFormatPr defaultColWidth="8.75" defaultRowHeight="15.6"/>
  <cols>
    <col min="1" max="1" width="15.625" customWidth="1"/>
    <col min="2" max="2" width="17.25" customWidth="1"/>
    <col min="3" max="3" width="12.75" customWidth="1"/>
    <col min="4" max="4" width="12.625" customWidth="1"/>
    <col min="5" max="5" width="10.875" customWidth="1"/>
    <col min="6" max="6" width="13.125" customWidth="1"/>
    <col min="7" max="7" width="10.375" customWidth="1"/>
    <col min="8" max="8" width="13" customWidth="1"/>
    <col min="9" max="9" width="11.5" customWidth="1"/>
  </cols>
  <sheetData>
    <row r="1" ht="20.1" customHeight="1" spans="1:9">
      <c r="A1" s="246" t="e">
        <f>#REF!</f>
        <v>#REF!</v>
      </c>
      <c r="B1" s="246"/>
      <c r="C1" s="246"/>
      <c r="D1" s="246"/>
      <c r="E1" s="246"/>
      <c r="F1" s="246"/>
      <c r="G1" s="246"/>
      <c r="H1" s="246"/>
      <c r="I1" s="246"/>
    </row>
    <row r="2" ht="20.1" customHeight="1" spans="1:9">
      <c r="A2" t="e">
        <f>#REF!</f>
        <v>#REF!</v>
      </c>
      <c r="G2" t="s">
        <v>0</v>
      </c>
      <c r="I2" s="256" t="s">
        <v>1</v>
      </c>
    </row>
    <row r="3" ht="20.1" customHeight="1" spans="1:9">
      <c r="A3" s="247" t="s">
        <v>2</v>
      </c>
      <c r="B3" s="248" t="s">
        <v>3</v>
      </c>
      <c r="C3" s="248" t="s">
        <v>4</v>
      </c>
      <c r="D3" s="248" t="s">
        <v>5</v>
      </c>
      <c r="E3" s="247" t="s">
        <v>6</v>
      </c>
      <c r="F3" s="247" t="s">
        <v>7</v>
      </c>
      <c r="G3" s="247" t="s">
        <v>8</v>
      </c>
      <c r="H3" s="248" t="s">
        <v>9</v>
      </c>
      <c r="I3" s="247" t="s">
        <v>10</v>
      </c>
    </row>
    <row r="4" ht="20.1" customHeight="1" spans="1:9">
      <c r="A4" s="247"/>
      <c r="B4" s="248"/>
      <c r="C4" s="248"/>
      <c r="D4" s="248"/>
      <c r="E4" s="247"/>
      <c r="F4" s="247"/>
      <c r="G4" s="247"/>
      <c r="H4" s="248"/>
      <c r="I4" s="247"/>
    </row>
    <row r="5" ht="20.1" customHeight="1" spans="1:9">
      <c r="A5" s="247" t="s">
        <v>11</v>
      </c>
      <c r="B5" s="249"/>
      <c r="C5" s="250"/>
      <c r="D5" s="250"/>
      <c r="E5" s="250"/>
      <c r="F5" s="250"/>
      <c r="G5" s="251"/>
      <c r="H5" s="250"/>
      <c r="I5" s="251"/>
    </row>
    <row r="6" ht="20.1" customHeight="1" spans="1:9">
      <c r="A6" s="247" t="e">
        <f>估算表!#REF!</f>
        <v>#REF!</v>
      </c>
      <c r="B6" s="249" t="e">
        <f>估算表!#REF!/10000</f>
        <v>#REF!</v>
      </c>
      <c r="C6" s="252"/>
      <c r="D6" s="252"/>
      <c r="E6" s="252"/>
      <c r="F6" s="252"/>
      <c r="G6" s="253"/>
      <c r="H6" s="252"/>
      <c r="I6" s="253"/>
    </row>
    <row r="7" ht="20.1" customHeight="1" spans="1:9">
      <c r="A7" s="247" t="s">
        <v>12</v>
      </c>
      <c r="B7" s="249"/>
      <c r="C7" s="252"/>
      <c r="D7" s="252"/>
      <c r="E7" s="252"/>
      <c r="F7" s="252"/>
      <c r="G7" s="253"/>
      <c r="H7" s="252"/>
      <c r="I7" s="253"/>
    </row>
    <row r="8" ht="20.1" customHeight="1" spans="1:9">
      <c r="A8" s="247" t="s">
        <v>13</v>
      </c>
      <c r="B8" s="249"/>
      <c r="C8" s="252"/>
      <c r="D8" s="252"/>
      <c r="E8" s="252"/>
      <c r="F8" s="252"/>
      <c r="G8" s="253"/>
      <c r="H8" s="252"/>
      <c r="I8" s="253"/>
    </row>
    <row r="9" ht="20.1" customHeight="1" spans="1:9">
      <c r="A9" s="247" t="s">
        <v>14</v>
      </c>
      <c r="B9" s="249"/>
      <c r="C9" s="252"/>
      <c r="D9" s="252"/>
      <c r="E9" s="252"/>
      <c r="F9" s="252"/>
      <c r="G9" s="253"/>
      <c r="H9" s="252"/>
      <c r="I9" s="253"/>
    </row>
    <row r="10" ht="20.1" customHeight="1" spans="1:9">
      <c r="A10" s="247" t="s">
        <v>15</v>
      </c>
      <c r="B10" s="249"/>
      <c r="C10" s="252"/>
      <c r="D10" s="252"/>
      <c r="E10" s="252"/>
      <c r="F10" s="252"/>
      <c r="G10" s="253"/>
      <c r="H10" s="252"/>
      <c r="I10" s="253"/>
    </row>
    <row r="11" ht="20.1" customHeight="1" spans="1:9">
      <c r="A11" s="247" t="s">
        <v>16</v>
      </c>
      <c r="B11" s="249"/>
      <c r="C11" s="252"/>
      <c r="D11" s="252"/>
      <c r="E11" s="252"/>
      <c r="F11" s="252"/>
      <c r="G11" s="253"/>
      <c r="H11" s="252"/>
      <c r="I11" s="253"/>
    </row>
    <row r="12" ht="20.1" customHeight="1" spans="1:9">
      <c r="A12" s="247" t="s">
        <v>17</v>
      </c>
      <c r="B12" s="249"/>
      <c r="C12" s="252"/>
      <c r="D12" s="252"/>
      <c r="E12" s="252"/>
      <c r="F12" s="252"/>
      <c r="G12" s="253"/>
      <c r="H12" s="252"/>
      <c r="I12" s="253"/>
    </row>
    <row r="13" ht="20.1" customHeight="1" spans="1:9">
      <c r="A13" s="247" t="s">
        <v>18</v>
      </c>
      <c r="B13" s="249"/>
      <c r="C13" s="252"/>
      <c r="D13" s="252"/>
      <c r="E13" s="252"/>
      <c r="F13" s="252"/>
      <c r="G13" s="253"/>
      <c r="H13" s="252"/>
      <c r="I13" s="253"/>
    </row>
    <row r="14" ht="20.1" customHeight="1" spans="1:9">
      <c r="A14" s="247" t="s">
        <v>19</v>
      </c>
      <c r="B14" s="249"/>
      <c r="C14" s="252"/>
      <c r="D14" s="252"/>
      <c r="E14" s="252"/>
      <c r="F14" s="252"/>
      <c r="G14" s="253"/>
      <c r="H14" s="252"/>
      <c r="I14" s="253"/>
    </row>
    <row r="15" ht="20.1" customHeight="1" spans="1:9">
      <c r="A15" s="247"/>
      <c r="B15" s="249"/>
      <c r="C15" s="252"/>
      <c r="D15" s="252"/>
      <c r="E15" s="252"/>
      <c r="F15" s="252"/>
      <c r="G15" s="253"/>
      <c r="H15" s="252"/>
      <c r="I15" s="253"/>
    </row>
    <row r="16" ht="20.1" customHeight="1" spans="1:9">
      <c r="A16" s="247"/>
      <c r="B16" s="249"/>
      <c r="C16" s="252"/>
      <c r="D16" s="252"/>
      <c r="E16" s="252"/>
      <c r="F16" s="252"/>
      <c r="G16" s="253"/>
      <c r="H16" s="252"/>
      <c r="I16" s="253"/>
    </row>
    <row r="17" ht="20.1" customHeight="1" spans="1:9">
      <c r="A17" s="247"/>
      <c r="B17" s="249"/>
      <c r="C17" s="252"/>
      <c r="D17" s="252"/>
      <c r="E17" s="252"/>
      <c r="F17" s="252"/>
      <c r="G17" s="253"/>
      <c r="H17" s="252"/>
      <c r="I17" s="253"/>
    </row>
    <row r="18" ht="20.1" customHeight="1" spans="1:9">
      <c r="A18" s="247"/>
      <c r="B18" s="249"/>
      <c r="C18" s="252"/>
      <c r="D18" s="252"/>
      <c r="E18" s="252"/>
      <c r="F18" s="252"/>
      <c r="G18" s="253"/>
      <c r="H18" s="252"/>
      <c r="I18" s="253"/>
    </row>
    <row r="19" ht="20.1" customHeight="1" spans="1:9">
      <c r="A19" s="247" t="s">
        <v>20</v>
      </c>
      <c r="B19" s="249" t="e">
        <f>SUM(B5:B18)</f>
        <v>#REF!</v>
      </c>
      <c r="C19" s="254">
        <f>估算表!H11/10000</f>
        <v>0.01</v>
      </c>
      <c r="D19" s="254" t="e">
        <f>B19+C19</f>
        <v>#REF!</v>
      </c>
      <c r="E19" s="254">
        <f>估算表!H20/10000</f>
        <v>0.004</v>
      </c>
      <c r="F19" s="254">
        <f>估算表!H23/10000</f>
        <v>0.086</v>
      </c>
      <c r="G19" s="255">
        <f>估算表!H24/10000</f>
        <v>0</v>
      </c>
      <c r="H19" s="254">
        <f>估算表!H25/10000</f>
        <v>0</v>
      </c>
      <c r="I19" s="255" t="e">
        <f>D19+E19+G19+H19</f>
        <v>#REF!</v>
      </c>
    </row>
    <row r="21" spans="1:7">
      <c r="A21" t="e">
        <f>#REF!</f>
        <v>#REF!</v>
      </c>
      <c r="G21" t="e">
        <f>#REF!</f>
        <v>#REF!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4" right="0.75" top="0.98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92D050"/>
    <pageSetUpPr fitToPage="1"/>
  </sheetPr>
  <dimension ref="A1:O35"/>
  <sheetViews>
    <sheetView showZeros="0" tabSelected="1" zoomScale="85" zoomScaleNormal="85" zoomScaleSheetLayoutView="75" topLeftCell="B1" workbookViewId="0">
      <pane ySplit="4" topLeftCell="A5" activePane="bottomLeft" state="frozen"/>
      <selection/>
      <selection pane="bottomLeft" activeCell="H5" sqref="H5"/>
    </sheetView>
  </sheetViews>
  <sheetFormatPr defaultColWidth="7.625" defaultRowHeight="15.6"/>
  <cols>
    <col min="1" max="1" width="5.75" style="191" hidden="1" customWidth="1"/>
    <col min="2" max="2" width="7.625" style="191" customWidth="1"/>
    <col min="3" max="3" width="28.625" style="192" customWidth="1"/>
    <col min="4" max="4" width="12.125" style="193" customWidth="1"/>
    <col min="5" max="5" width="10.625" style="193" customWidth="1"/>
    <col min="6" max="6" width="10.875" style="193" customWidth="1"/>
    <col min="7" max="7" width="10.25" style="193" customWidth="1"/>
    <col min="8" max="8" width="13.25" style="193" customWidth="1"/>
    <col min="9" max="9" width="7.625" style="187" customWidth="1"/>
    <col min="10" max="10" width="12" style="194" customWidth="1"/>
    <col min="11" max="11" width="14" style="194" customWidth="1"/>
    <col min="12" max="12" width="9.5" style="187" customWidth="1"/>
    <col min="13" max="13" width="17.625" style="193" customWidth="1"/>
    <col min="14" max="14" width="7.625" style="192"/>
    <col min="15" max="15" width="11" style="192" customWidth="1"/>
    <col min="16" max="16384" width="7.625" style="192"/>
  </cols>
  <sheetData>
    <row r="1" ht="31.5" customHeight="1" spans="1:13">
      <c r="A1" s="195" t="s">
        <v>21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ht="26" customHeight="1" spans="1:13">
      <c r="A2" s="197"/>
      <c r="B2" s="92" t="s">
        <v>22</v>
      </c>
      <c r="C2" s="92"/>
      <c r="D2" s="92"/>
      <c r="E2" s="92"/>
      <c r="F2" s="92"/>
      <c r="G2" s="92"/>
      <c r="H2" s="92"/>
      <c r="I2" s="224"/>
      <c r="J2" s="225"/>
      <c r="M2" s="226" t="s">
        <v>23</v>
      </c>
    </row>
    <row r="3" ht="26" customHeight="1" spans="1:13">
      <c r="A3" s="198" t="s">
        <v>24</v>
      </c>
      <c r="B3" s="198" t="s">
        <v>25</v>
      </c>
      <c r="C3" s="199" t="s">
        <v>26</v>
      </c>
      <c r="D3" s="200" t="s">
        <v>27</v>
      </c>
      <c r="E3" s="201"/>
      <c r="F3" s="201"/>
      <c r="G3" s="201"/>
      <c r="H3" s="202"/>
      <c r="I3" s="227" t="s">
        <v>28</v>
      </c>
      <c r="J3" s="228"/>
      <c r="K3" s="229"/>
      <c r="L3" s="230" t="s">
        <v>29</v>
      </c>
      <c r="M3" s="231" t="s">
        <v>30</v>
      </c>
    </row>
    <row r="4" s="187" customFormat="1" ht="45.75" customHeight="1" spans="1:13">
      <c r="A4" s="198"/>
      <c r="B4" s="198"/>
      <c r="C4" s="199"/>
      <c r="D4" s="203" t="s">
        <v>31</v>
      </c>
      <c r="E4" s="203" t="s">
        <v>32</v>
      </c>
      <c r="F4" s="204" t="s">
        <v>33</v>
      </c>
      <c r="G4" s="203" t="s">
        <v>34</v>
      </c>
      <c r="H4" s="203" t="s">
        <v>35</v>
      </c>
      <c r="I4" s="232" t="s">
        <v>36</v>
      </c>
      <c r="J4" s="233" t="s">
        <v>37</v>
      </c>
      <c r="K4" s="233" t="s">
        <v>38</v>
      </c>
      <c r="L4" s="230"/>
      <c r="M4" s="234"/>
    </row>
    <row r="5" s="188" customFormat="1" ht="26" customHeight="1" spans="1:15">
      <c r="A5" s="205"/>
      <c r="B5" s="205">
        <v>1</v>
      </c>
      <c r="C5" s="206" t="s">
        <v>39</v>
      </c>
      <c r="D5" s="207">
        <v>721.12</v>
      </c>
      <c r="E5" s="207">
        <v>0</v>
      </c>
      <c r="F5" s="207">
        <v>0</v>
      </c>
      <c r="G5" s="207"/>
      <c r="H5" s="207">
        <v>721.12</v>
      </c>
      <c r="I5" s="235" t="s">
        <v>40</v>
      </c>
      <c r="J5" s="236">
        <v>1454</v>
      </c>
      <c r="K5" s="237">
        <v>4960</v>
      </c>
      <c r="L5" s="238">
        <v>0.8394</v>
      </c>
      <c r="M5" s="207"/>
      <c r="N5" s="239"/>
      <c r="O5" s="240"/>
    </row>
    <row r="6" s="189" customFormat="1" ht="26" customHeight="1" spans="1:15">
      <c r="A6" s="208">
        <v>1</v>
      </c>
      <c r="B6" s="198" t="s">
        <v>41</v>
      </c>
      <c r="C6" s="209" t="s">
        <v>42</v>
      </c>
      <c r="D6" s="203">
        <v>155.99</v>
      </c>
      <c r="E6" s="203"/>
      <c r="F6" s="203"/>
      <c r="G6" s="203"/>
      <c r="H6" s="203">
        <v>155.99</v>
      </c>
      <c r="I6" s="199" t="s">
        <v>40</v>
      </c>
      <c r="J6" s="199">
        <v>146</v>
      </c>
      <c r="K6" s="203">
        <v>10684.25</v>
      </c>
      <c r="L6" s="241"/>
      <c r="M6" s="203"/>
      <c r="N6" s="242"/>
      <c r="O6" s="243"/>
    </row>
    <row r="7" s="189" customFormat="1" ht="26" customHeight="1" spans="1:15">
      <c r="A7" s="208">
        <v>2</v>
      </c>
      <c r="B7" s="198" t="s">
        <v>43</v>
      </c>
      <c r="C7" s="209" t="s">
        <v>44</v>
      </c>
      <c r="D7" s="203">
        <v>162.25</v>
      </c>
      <c r="E7" s="203"/>
      <c r="F7" s="203"/>
      <c r="G7" s="203"/>
      <c r="H7" s="203">
        <v>162.25</v>
      </c>
      <c r="I7" s="199" t="s">
        <v>40</v>
      </c>
      <c r="J7" s="199">
        <v>212</v>
      </c>
      <c r="K7" s="203">
        <v>7653.3</v>
      </c>
      <c r="L7" s="241"/>
      <c r="M7" s="203"/>
      <c r="N7" s="242"/>
      <c r="O7" s="243"/>
    </row>
    <row r="8" s="189" customFormat="1" ht="26" customHeight="1" spans="1:15">
      <c r="A8" s="208">
        <v>3</v>
      </c>
      <c r="B8" s="198" t="s">
        <v>45</v>
      </c>
      <c r="C8" s="209" t="s">
        <v>46</v>
      </c>
      <c r="D8" s="203">
        <v>139.1</v>
      </c>
      <c r="E8" s="203"/>
      <c r="F8" s="203"/>
      <c r="G8" s="203"/>
      <c r="H8" s="203">
        <v>139.1</v>
      </c>
      <c r="I8" s="199" t="s">
        <v>40</v>
      </c>
      <c r="J8" s="199">
        <v>498</v>
      </c>
      <c r="K8" s="203">
        <v>2793.17</v>
      </c>
      <c r="L8" s="241"/>
      <c r="M8" s="203"/>
      <c r="N8" s="242"/>
      <c r="O8" s="243"/>
    </row>
    <row r="9" s="189" customFormat="1" ht="26" customHeight="1" spans="1:15">
      <c r="A9" s="208">
        <v>4</v>
      </c>
      <c r="B9" s="198" t="s">
        <v>47</v>
      </c>
      <c r="C9" s="209" t="s">
        <v>48</v>
      </c>
      <c r="D9" s="203">
        <v>100.98</v>
      </c>
      <c r="E9" s="203"/>
      <c r="F9" s="203"/>
      <c r="G9" s="203"/>
      <c r="H9" s="203">
        <v>100.98</v>
      </c>
      <c r="I9" s="199" t="s">
        <v>40</v>
      </c>
      <c r="J9" s="199">
        <v>214</v>
      </c>
      <c r="K9" s="203">
        <v>4718.69</v>
      </c>
      <c r="L9" s="241"/>
      <c r="M9" s="203"/>
      <c r="N9" s="242"/>
      <c r="O9" s="243"/>
    </row>
    <row r="10" s="189" customFormat="1" ht="26" customHeight="1" spans="1:15">
      <c r="A10" s="208">
        <v>5</v>
      </c>
      <c r="B10" s="198" t="s">
        <v>49</v>
      </c>
      <c r="C10" s="209" t="s">
        <v>50</v>
      </c>
      <c r="D10" s="203">
        <v>162.8</v>
      </c>
      <c r="E10" s="203"/>
      <c r="F10" s="203"/>
      <c r="G10" s="203"/>
      <c r="H10" s="203">
        <v>162.8</v>
      </c>
      <c r="I10" s="199" t="s">
        <v>40</v>
      </c>
      <c r="J10" s="199">
        <v>384</v>
      </c>
      <c r="K10" s="203">
        <v>4239.58</v>
      </c>
      <c r="L10" s="241"/>
      <c r="M10" s="203"/>
      <c r="N10" s="242"/>
      <c r="O10" s="243"/>
    </row>
    <row r="11" ht="26" customHeight="1" spans="1:15">
      <c r="A11" s="210"/>
      <c r="B11" s="198">
        <v>2</v>
      </c>
      <c r="C11" s="211" t="s">
        <v>51</v>
      </c>
      <c r="D11" s="203"/>
      <c r="E11" s="203"/>
      <c r="F11" s="203"/>
      <c r="G11" s="203">
        <v>97.08</v>
      </c>
      <c r="H11" s="203">
        <v>97.08</v>
      </c>
      <c r="I11" s="199" t="s">
        <v>40</v>
      </c>
      <c r="J11" s="233">
        <v>1454</v>
      </c>
      <c r="K11" s="244">
        <v>668</v>
      </c>
      <c r="L11" s="241">
        <v>0.113</v>
      </c>
      <c r="M11" s="203"/>
      <c r="O11" s="243"/>
    </row>
    <row r="12" s="189" customFormat="1" ht="26" customHeight="1" spans="1:15">
      <c r="A12" s="208"/>
      <c r="B12" s="198" t="s">
        <v>52</v>
      </c>
      <c r="C12" s="209" t="str">
        <f>+其他费用!B5</f>
        <v>建设管理费</v>
      </c>
      <c r="D12" s="203"/>
      <c r="E12" s="203"/>
      <c r="F12" s="203"/>
      <c r="G12" s="203">
        <f>+其他费用!E5</f>
        <v>48.83</v>
      </c>
      <c r="H12" s="203">
        <f>+G12</f>
        <v>48.83</v>
      </c>
      <c r="I12" s="199"/>
      <c r="J12" s="199"/>
      <c r="K12" s="203"/>
      <c r="L12" s="241"/>
      <c r="M12" s="203"/>
      <c r="N12" s="242"/>
      <c r="O12" s="243"/>
    </row>
    <row r="13" s="189" customFormat="1" ht="26" customHeight="1" spans="1:15">
      <c r="A13" s="208"/>
      <c r="B13" s="198" t="s">
        <v>53</v>
      </c>
      <c r="C13" s="209" t="str">
        <f>+其他费用!B17</f>
        <v>建设用地费</v>
      </c>
      <c r="D13" s="203"/>
      <c r="E13" s="203"/>
      <c r="F13" s="203"/>
      <c r="G13" s="203">
        <f>+其他费用!E17</f>
        <v>0</v>
      </c>
      <c r="H13" s="203">
        <f t="shared" ref="H13:H17" si="0">+G13</f>
        <v>0</v>
      </c>
      <c r="I13" s="199"/>
      <c r="J13" s="199"/>
      <c r="K13" s="203"/>
      <c r="L13" s="241"/>
      <c r="M13" s="203"/>
      <c r="N13" s="242"/>
      <c r="O13" s="243"/>
    </row>
    <row r="14" s="189" customFormat="1" ht="26" customHeight="1" spans="1:15">
      <c r="A14" s="208"/>
      <c r="B14" s="198" t="s">
        <v>54</v>
      </c>
      <c r="C14" s="209" t="str">
        <f>+其他费用!B18</f>
        <v>建设项目前期工作咨询费</v>
      </c>
      <c r="D14" s="203"/>
      <c r="E14" s="203"/>
      <c r="F14" s="203"/>
      <c r="G14" s="203">
        <f>+其他费用!E18</f>
        <v>7.89</v>
      </c>
      <c r="H14" s="203">
        <f t="shared" si="0"/>
        <v>7.89</v>
      </c>
      <c r="I14" s="199"/>
      <c r="J14" s="199"/>
      <c r="K14" s="203"/>
      <c r="L14" s="241"/>
      <c r="M14" s="203"/>
      <c r="N14" s="242"/>
      <c r="O14" s="243"/>
    </row>
    <row r="15" s="189" customFormat="1" ht="26" customHeight="1" spans="1:15">
      <c r="A15" s="198"/>
      <c r="B15" s="198" t="s">
        <v>55</v>
      </c>
      <c r="C15" s="209" t="str">
        <f>+其他费用!B25</f>
        <v>工程勘察设计费</v>
      </c>
      <c r="D15" s="203"/>
      <c r="E15" s="203"/>
      <c r="F15" s="203"/>
      <c r="G15" s="203">
        <f>+其他费用!E25</f>
        <v>25.93</v>
      </c>
      <c r="H15" s="203">
        <f t="shared" si="0"/>
        <v>25.93</v>
      </c>
      <c r="I15" s="199"/>
      <c r="J15" s="199"/>
      <c r="K15" s="234"/>
      <c r="L15" s="241"/>
      <c r="M15" s="203"/>
      <c r="N15" s="192"/>
      <c r="O15" s="243"/>
    </row>
    <row r="16" s="189" customFormat="1" ht="26" customHeight="1" spans="1:15">
      <c r="A16" s="208"/>
      <c r="B16" s="198" t="s">
        <v>56</v>
      </c>
      <c r="C16" s="209" t="str">
        <f>+其他费用!B34</f>
        <v>场地准备及临时设施费</v>
      </c>
      <c r="D16" s="203"/>
      <c r="E16" s="203"/>
      <c r="F16" s="203"/>
      <c r="G16" s="203">
        <f>+其他费用!E34</f>
        <v>3.61</v>
      </c>
      <c r="H16" s="203">
        <f t="shared" si="0"/>
        <v>3.61</v>
      </c>
      <c r="I16" s="199"/>
      <c r="J16" s="199"/>
      <c r="K16" s="203"/>
      <c r="L16" s="241"/>
      <c r="M16" s="203"/>
      <c r="N16" s="242"/>
      <c r="O16" s="243"/>
    </row>
    <row r="17" s="189" customFormat="1" ht="26" customHeight="1" spans="1:15">
      <c r="A17" s="208"/>
      <c r="B17" s="198" t="s">
        <v>57</v>
      </c>
      <c r="C17" s="209" t="str">
        <f>+其他费用!B35</f>
        <v>工程保险费</v>
      </c>
      <c r="D17" s="203"/>
      <c r="E17" s="203"/>
      <c r="F17" s="203"/>
      <c r="G17" s="203">
        <f>+其他费用!E35</f>
        <v>3.61</v>
      </c>
      <c r="H17" s="203">
        <f t="shared" si="0"/>
        <v>3.61</v>
      </c>
      <c r="I17" s="199"/>
      <c r="J17" s="199"/>
      <c r="K17" s="203"/>
      <c r="L17" s="241"/>
      <c r="M17" s="203"/>
      <c r="N17" s="242"/>
      <c r="O17" s="243"/>
    </row>
    <row r="18" s="189" customFormat="1" ht="26" customHeight="1" spans="1:15">
      <c r="A18" s="198"/>
      <c r="B18" s="198" t="s">
        <v>58</v>
      </c>
      <c r="C18" s="209" t="str">
        <f>+其他费用!B37</f>
        <v>检验试验费</v>
      </c>
      <c r="D18" s="203"/>
      <c r="E18" s="203"/>
      <c r="F18" s="203"/>
      <c r="G18" s="203">
        <f>+H18</f>
        <v>7.21</v>
      </c>
      <c r="H18" s="203">
        <f>+其他费用!E37</f>
        <v>7.21</v>
      </c>
      <c r="I18" s="199"/>
      <c r="J18" s="199"/>
      <c r="K18" s="234"/>
      <c r="L18" s="241"/>
      <c r="M18" s="203"/>
      <c r="N18" s="192"/>
      <c r="O18" s="243"/>
    </row>
    <row r="19" ht="26" customHeight="1" spans="1:15">
      <c r="A19" s="212"/>
      <c r="B19" s="198"/>
      <c r="C19" s="213" t="s">
        <v>59</v>
      </c>
      <c r="D19" s="203"/>
      <c r="E19" s="203"/>
      <c r="F19" s="203"/>
      <c r="G19" s="203"/>
      <c r="H19" s="203">
        <v>818.2</v>
      </c>
      <c r="I19" s="199" t="s">
        <v>40</v>
      </c>
      <c r="J19" s="233">
        <v>1454</v>
      </c>
      <c r="K19" s="244">
        <v>5627</v>
      </c>
      <c r="L19" s="241">
        <v>0.9524</v>
      </c>
      <c r="M19" s="203"/>
      <c r="O19" s="243"/>
    </row>
    <row r="20" ht="26" customHeight="1" spans="1:15">
      <c r="A20" s="198"/>
      <c r="B20" s="198">
        <v>3</v>
      </c>
      <c r="C20" s="211" t="s">
        <v>60</v>
      </c>
      <c r="D20" s="203"/>
      <c r="E20" s="203"/>
      <c r="F20" s="203"/>
      <c r="G20" s="203"/>
      <c r="H20" s="203">
        <v>40.91</v>
      </c>
      <c r="I20" s="199" t="s">
        <v>40</v>
      </c>
      <c r="J20" s="233">
        <v>1454</v>
      </c>
      <c r="K20" s="244">
        <v>281</v>
      </c>
      <c r="L20" s="241">
        <v>0.0476</v>
      </c>
      <c r="M20" s="203"/>
      <c r="O20" s="243"/>
    </row>
    <row r="21" ht="26" customHeight="1" spans="1:15">
      <c r="A21" s="198"/>
      <c r="B21" s="198">
        <v>3.1</v>
      </c>
      <c r="C21" s="209" t="s">
        <v>61</v>
      </c>
      <c r="D21" s="203"/>
      <c r="E21" s="203"/>
      <c r="F21" s="203"/>
      <c r="G21" s="203"/>
      <c r="H21" s="203">
        <v>40.91</v>
      </c>
      <c r="I21" s="199" t="s">
        <v>40</v>
      </c>
      <c r="J21" s="233">
        <v>1454</v>
      </c>
      <c r="K21" s="244">
        <v>281</v>
      </c>
      <c r="L21" s="241">
        <v>0.0476</v>
      </c>
      <c r="M21" s="203" t="s">
        <v>62</v>
      </c>
      <c r="O21" s="243"/>
    </row>
    <row r="22" ht="26" customHeight="1" spans="1:15">
      <c r="A22" s="198"/>
      <c r="B22" s="198">
        <v>3.2</v>
      </c>
      <c r="C22" s="209" t="s">
        <v>63</v>
      </c>
      <c r="D22" s="203"/>
      <c r="E22" s="203"/>
      <c r="F22" s="203"/>
      <c r="G22" s="203"/>
      <c r="H22" s="203"/>
      <c r="I22" s="199"/>
      <c r="J22" s="233"/>
      <c r="K22" s="244"/>
      <c r="L22" s="241">
        <v>0</v>
      </c>
      <c r="M22" s="203"/>
      <c r="N22" s="190"/>
      <c r="O22" s="243"/>
    </row>
    <row r="23" s="190" customFormat="1" ht="26" customHeight="1" spans="1:15">
      <c r="A23" s="205"/>
      <c r="B23" s="205"/>
      <c r="C23" s="206" t="s">
        <v>64</v>
      </c>
      <c r="D23" s="207" t="s">
        <v>65</v>
      </c>
      <c r="E23" s="207" t="s">
        <v>65</v>
      </c>
      <c r="F23" s="207" t="s">
        <v>65</v>
      </c>
      <c r="G23" s="207" t="s">
        <v>65</v>
      </c>
      <c r="H23" s="207">
        <v>859.11</v>
      </c>
      <c r="I23" s="235" t="s">
        <v>40</v>
      </c>
      <c r="J23" s="236">
        <v>1454</v>
      </c>
      <c r="K23" s="237">
        <v>5909</v>
      </c>
      <c r="L23" s="238">
        <v>1</v>
      </c>
      <c r="M23" s="207"/>
      <c r="N23" s="192"/>
      <c r="O23" s="243"/>
    </row>
    <row r="24" ht="26" customHeight="1" spans="1:15">
      <c r="A24" s="198"/>
      <c r="B24" s="198">
        <v>4</v>
      </c>
      <c r="C24" s="211" t="s">
        <v>66</v>
      </c>
      <c r="D24" s="203"/>
      <c r="E24" s="203"/>
      <c r="F24" s="203"/>
      <c r="G24" s="203"/>
      <c r="H24" s="203">
        <v>0</v>
      </c>
      <c r="I24" s="199" t="s">
        <v>40</v>
      </c>
      <c r="J24" s="233">
        <v>1454</v>
      </c>
      <c r="K24" s="244">
        <v>0</v>
      </c>
      <c r="L24" s="241">
        <v>0</v>
      </c>
      <c r="M24" s="203"/>
      <c r="O24" s="243"/>
    </row>
    <row r="25" ht="26" customHeight="1" spans="1:15">
      <c r="A25" s="198"/>
      <c r="B25" s="198">
        <v>5</v>
      </c>
      <c r="C25" s="211" t="s">
        <v>67</v>
      </c>
      <c r="D25" s="203"/>
      <c r="E25" s="203"/>
      <c r="F25" s="203"/>
      <c r="G25" s="203"/>
      <c r="H25" s="203"/>
      <c r="I25" s="199"/>
      <c r="J25" s="233"/>
      <c r="K25" s="244"/>
      <c r="L25" s="241">
        <v>0</v>
      </c>
      <c r="M25" s="203"/>
      <c r="O25" s="243"/>
    </row>
    <row r="26" ht="26" customHeight="1" spans="1:15">
      <c r="A26" s="214"/>
      <c r="B26" s="215">
        <v>6</v>
      </c>
      <c r="C26" s="216" t="s">
        <v>68</v>
      </c>
      <c r="D26" s="203" t="s">
        <v>65</v>
      </c>
      <c r="E26" s="203" t="s">
        <v>65</v>
      </c>
      <c r="F26" s="203" t="s">
        <v>65</v>
      </c>
      <c r="G26" s="203" t="s">
        <v>65</v>
      </c>
      <c r="H26" s="203">
        <v>859.11</v>
      </c>
      <c r="I26" s="199" t="s">
        <v>40</v>
      </c>
      <c r="J26" s="233">
        <v>1454</v>
      </c>
      <c r="K26" s="244">
        <v>5909</v>
      </c>
      <c r="L26" s="241">
        <v>1</v>
      </c>
      <c r="M26" s="203"/>
      <c r="O26" s="243"/>
    </row>
    <row r="27" ht="18" customHeight="1" spans="1:11">
      <c r="A27" s="217"/>
      <c r="B27" s="217"/>
      <c r="K27" s="245"/>
    </row>
    <row r="28" ht="18" customHeight="1" spans="7:7">
      <c r="G28" s="218"/>
    </row>
    <row r="29" spans="4:9">
      <c r="D29" s="219"/>
      <c r="E29" s="219"/>
      <c r="F29" s="219"/>
      <c r="G29" s="219"/>
      <c r="H29" s="220"/>
      <c r="I29" s="217"/>
    </row>
    <row r="30" spans="3:9">
      <c r="C30" s="221"/>
      <c r="I30" s="193"/>
    </row>
    <row r="31" spans="3:9">
      <c r="C31" s="221"/>
      <c r="I31" s="193"/>
    </row>
    <row r="32" spans="3:9">
      <c r="C32" s="221"/>
      <c r="G32" s="219"/>
      <c r="I32" s="193"/>
    </row>
    <row r="33" spans="3:9">
      <c r="C33" s="221"/>
      <c r="G33" s="219"/>
      <c r="H33" s="220"/>
      <c r="I33" s="193"/>
    </row>
    <row r="34" spans="3:9">
      <c r="C34" s="222"/>
      <c r="D34" s="47"/>
      <c r="E34" s="47"/>
      <c r="I34" s="193"/>
    </row>
    <row r="35" spans="3:8">
      <c r="C35" s="221"/>
      <c r="H35" s="223"/>
    </row>
  </sheetData>
  <mergeCells count="10">
    <mergeCell ref="A1:M1"/>
    <mergeCell ref="B2:H2"/>
    <mergeCell ref="D3:H3"/>
    <mergeCell ref="I3:K3"/>
    <mergeCell ref="A27:B27"/>
    <mergeCell ref="A3:A4"/>
    <mergeCell ref="B3:B4"/>
    <mergeCell ref="C3:C4"/>
    <mergeCell ref="L3:L4"/>
    <mergeCell ref="M3:M4"/>
  </mergeCells>
  <printOptions horizontalCentered="1"/>
  <pageMargins left="0.786805555555556" right="0.786805555555556" top="0.590277777777778" bottom="0.511805555555556" header="0.314583333333333" footer="0.511805555555556"/>
  <pageSetup paperSize="9" scale="78" fitToHeight="0" orientation="landscape" blackAndWhite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92D050"/>
    <pageSetUpPr fitToPage="1"/>
  </sheetPr>
  <dimension ref="A1:O60"/>
  <sheetViews>
    <sheetView showGridLines="0" showZeros="0" zoomScale="80" zoomScaleNormal="80" workbookViewId="0">
      <pane ySplit="4" topLeftCell="A8" activePane="bottomLeft" state="frozen"/>
      <selection/>
      <selection pane="bottomLeft" activeCell="C62" sqref="C62"/>
    </sheetView>
  </sheetViews>
  <sheetFormatPr defaultColWidth="9" defaultRowHeight="15.6"/>
  <cols>
    <col min="1" max="1" width="9.875" style="83" customWidth="1"/>
    <col min="2" max="2" width="34.25" style="84" customWidth="1"/>
    <col min="3" max="3" width="65.25" style="85" customWidth="1"/>
    <col min="4" max="4" width="14.125" style="86" hidden="1" customWidth="1"/>
    <col min="5" max="5" width="13.25" style="87" customWidth="1"/>
    <col min="6" max="6" width="13.25" style="88" customWidth="1"/>
    <col min="7" max="7" width="16.25" style="88" customWidth="1"/>
    <col min="8" max="14" width="9" style="89"/>
    <col min="15" max="15" width="9" style="90"/>
    <col min="16" max="16384" width="9" style="83"/>
  </cols>
  <sheetData>
    <row r="1" ht="20.4" spans="1:7">
      <c r="A1" s="91" t="s">
        <v>69</v>
      </c>
      <c r="B1" s="91"/>
      <c r="C1" s="91"/>
      <c r="D1" s="91"/>
      <c r="E1" s="91"/>
      <c r="F1" s="91"/>
      <c r="G1" s="91"/>
    </row>
    <row r="2" spans="1:7">
      <c r="A2" s="92" t="s">
        <v>22</v>
      </c>
      <c r="B2" s="92"/>
      <c r="C2" s="92"/>
      <c r="D2" s="93"/>
      <c r="E2" s="94"/>
      <c r="G2" s="95" t="s">
        <v>70</v>
      </c>
    </row>
    <row r="3" ht="20.1" customHeight="1" spans="1:7">
      <c r="A3" s="96" t="s">
        <v>25</v>
      </c>
      <c r="B3" s="97" t="s">
        <v>71</v>
      </c>
      <c r="C3" s="98" t="s">
        <v>72</v>
      </c>
      <c r="D3" s="99" t="s">
        <v>73</v>
      </c>
      <c r="E3" s="100" t="s">
        <v>74</v>
      </c>
      <c r="F3" s="101" t="s">
        <v>75</v>
      </c>
      <c r="G3" s="102"/>
    </row>
    <row r="4" ht="20.1" customHeight="1" spans="1:7">
      <c r="A4" s="96"/>
      <c r="B4" s="97"/>
      <c r="C4" s="98"/>
      <c r="D4" s="103" t="s">
        <v>76</v>
      </c>
      <c r="E4" s="104" t="s">
        <v>77</v>
      </c>
      <c r="F4" s="105"/>
      <c r="G4" s="106"/>
    </row>
    <row r="5" ht="20.1" customHeight="1" spans="1:7">
      <c r="A5" s="107">
        <v>1</v>
      </c>
      <c r="B5" s="108" t="s">
        <v>78</v>
      </c>
      <c r="C5" s="109" t="s">
        <v>65</v>
      </c>
      <c r="D5" s="110">
        <v>0</v>
      </c>
      <c r="E5" s="111">
        <v>48.83</v>
      </c>
      <c r="F5" s="112"/>
      <c r="G5" s="113"/>
    </row>
    <row r="6" ht="20.1" customHeight="1" spans="1:7">
      <c r="A6" s="96">
        <v>1.1</v>
      </c>
      <c r="B6" s="114" t="s">
        <v>79</v>
      </c>
      <c r="C6" s="115" t="s">
        <v>80</v>
      </c>
      <c r="D6" s="116">
        <v>16.85</v>
      </c>
      <c r="E6" s="117">
        <v>16.85</v>
      </c>
      <c r="F6" s="118" t="s">
        <v>81</v>
      </c>
      <c r="G6" s="119"/>
    </row>
    <row r="7" ht="20.1" customHeight="1" spans="1:8">
      <c r="A7" s="96">
        <v>1.2</v>
      </c>
      <c r="B7" s="120" t="s">
        <v>82</v>
      </c>
      <c r="C7" s="121" t="s">
        <v>83</v>
      </c>
      <c r="D7" s="122">
        <v>1.44</v>
      </c>
      <c r="E7" s="123">
        <v>1.44</v>
      </c>
      <c r="F7" s="118" t="s">
        <v>84</v>
      </c>
      <c r="G7" s="119"/>
      <c r="H7" s="124"/>
    </row>
    <row r="8" ht="20.1" customHeight="1" spans="1:8">
      <c r="A8" s="96">
        <v>1.3</v>
      </c>
      <c r="B8" s="114" t="s">
        <v>85</v>
      </c>
      <c r="C8" s="115" t="s">
        <v>65</v>
      </c>
      <c r="D8" s="125">
        <v>0</v>
      </c>
      <c r="E8" s="126">
        <v>3.16</v>
      </c>
      <c r="F8" s="127"/>
      <c r="G8" s="128"/>
      <c r="H8" s="124"/>
    </row>
    <row r="9" ht="20.1" customHeight="1" spans="1:7">
      <c r="A9" s="96" t="s">
        <v>86</v>
      </c>
      <c r="B9" s="129" t="s">
        <v>87</v>
      </c>
      <c r="C9" s="98" t="s">
        <v>88</v>
      </c>
      <c r="D9" s="125">
        <v>3.16</v>
      </c>
      <c r="E9" s="126">
        <v>3.16</v>
      </c>
      <c r="F9" s="127" t="s">
        <v>89</v>
      </c>
      <c r="G9" s="128"/>
    </row>
    <row r="10" ht="20.1" hidden="1" customHeight="1" spans="1:7">
      <c r="A10" s="96" t="s">
        <v>90</v>
      </c>
      <c r="B10" s="129" t="s">
        <v>91</v>
      </c>
      <c r="C10" s="98" t="s">
        <v>65</v>
      </c>
      <c r="D10" s="125">
        <v>0</v>
      </c>
      <c r="E10" s="126">
        <v>0</v>
      </c>
      <c r="F10" s="127" t="s">
        <v>89</v>
      </c>
      <c r="G10" s="128"/>
    </row>
    <row r="11" ht="20.1" hidden="1" customHeight="1" spans="1:7">
      <c r="A11" s="96" t="s">
        <v>92</v>
      </c>
      <c r="B11" s="129" t="s">
        <v>93</v>
      </c>
      <c r="C11" s="98" t="s">
        <v>65</v>
      </c>
      <c r="D11" s="125">
        <v>0</v>
      </c>
      <c r="E11" s="126">
        <v>0</v>
      </c>
      <c r="F11" s="127" t="s">
        <v>89</v>
      </c>
      <c r="G11" s="128"/>
    </row>
    <row r="12" ht="20.1" hidden="1" customHeight="1" spans="1:7">
      <c r="A12" s="96" t="s">
        <v>94</v>
      </c>
      <c r="B12" s="129" t="s">
        <v>95</v>
      </c>
      <c r="C12" s="98" t="s">
        <v>65</v>
      </c>
      <c r="D12" s="125">
        <v>0</v>
      </c>
      <c r="E12" s="126">
        <v>0</v>
      </c>
      <c r="F12" s="127" t="s">
        <v>89</v>
      </c>
      <c r="G12" s="128"/>
    </row>
    <row r="13" ht="20.1" hidden="1" customHeight="1" spans="1:7">
      <c r="A13" s="96" t="s">
        <v>96</v>
      </c>
      <c r="B13" s="130" t="s">
        <v>97</v>
      </c>
      <c r="C13" s="131" t="s">
        <v>65</v>
      </c>
      <c r="D13" s="132">
        <v>0</v>
      </c>
      <c r="E13" s="133">
        <v>0</v>
      </c>
      <c r="F13" s="134" t="s">
        <v>98</v>
      </c>
      <c r="G13" s="135"/>
    </row>
    <row r="14" ht="20.1" hidden="1" customHeight="1" spans="1:7">
      <c r="A14" s="96" t="s">
        <v>99</v>
      </c>
      <c r="B14" s="129" t="s">
        <v>100</v>
      </c>
      <c r="C14" s="98" t="s">
        <v>65</v>
      </c>
      <c r="D14" s="125">
        <v>0</v>
      </c>
      <c r="E14" s="126">
        <v>0</v>
      </c>
      <c r="F14" s="127" t="s">
        <v>101</v>
      </c>
      <c r="G14" s="128"/>
    </row>
    <row r="15" ht="20.1" customHeight="1" spans="1:8">
      <c r="A15" s="96">
        <v>1.4</v>
      </c>
      <c r="B15" s="136" t="s">
        <v>102</v>
      </c>
      <c r="C15" s="115" t="s">
        <v>103</v>
      </c>
      <c r="D15" s="122">
        <v>9.37</v>
      </c>
      <c r="E15" s="123">
        <v>9.37</v>
      </c>
      <c r="F15" s="127" t="s">
        <v>104</v>
      </c>
      <c r="G15" s="128"/>
      <c r="H15" s="124"/>
    </row>
    <row r="16" ht="20.1" customHeight="1" spans="1:8">
      <c r="A16" s="96">
        <v>1.5</v>
      </c>
      <c r="B16" s="114" t="s">
        <v>105</v>
      </c>
      <c r="C16" s="137" t="s">
        <v>106</v>
      </c>
      <c r="D16" s="122">
        <v>18.01</v>
      </c>
      <c r="E16" s="123">
        <v>18.01</v>
      </c>
      <c r="F16" s="127" t="s">
        <v>89</v>
      </c>
      <c r="G16" s="128"/>
      <c r="H16" s="124"/>
    </row>
    <row r="17" ht="20.1" customHeight="1" spans="1:7">
      <c r="A17" s="107">
        <v>2</v>
      </c>
      <c r="B17" s="138" t="s">
        <v>107</v>
      </c>
      <c r="C17" s="139" t="s">
        <v>65</v>
      </c>
      <c r="D17" s="140">
        <v>0</v>
      </c>
      <c r="E17" s="141">
        <v>0</v>
      </c>
      <c r="F17" s="142"/>
      <c r="G17" s="143"/>
    </row>
    <row r="18" ht="20.1" customHeight="1" spans="1:8">
      <c r="A18" s="107">
        <v>3</v>
      </c>
      <c r="B18" s="144" t="s">
        <v>108</v>
      </c>
      <c r="C18" s="107" t="s">
        <v>65</v>
      </c>
      <c r="D18" s="145">
        <v>0</v>
      </c>
      <c r="E18" s="146">
        <v>7.89</v>
      </c>
      <c r="F18" s="147"/>
      <c r="G18" s="148"/>
      <c r="H18" s="124"/>
    </row>
    <row r="19" ht="20.1" customHeight="1" spans="1:7">
      <c r="A19" s="96">
        <v>3.1</v>
      </c>
      <c r="B19" s="149" t="s">
        <v>109</v>
      </c>
      <c r="C19" s="115" t="s">
        <v>65</v>
      </c>
      <c r="D19" s="122">
        <v>0</v>
      </c>
      <c r="E19" s="123">
        <v>0</v>
      </c>
      <c r="F19" s="127" t="s">
        <v>89</v>
      </c>
      <c r="G19" s="128"/>
    </row>
    <row r="20" ht="20.1" customHeight="1" spans="1:7">
      <c r="A20" s="96">
        <v>3.2</v>
      </c>
      <c r="B20" s="149" t="s">
        <v>110</v>
      </c>
      <c r="C20" s="115" t="s">
        <v>111</v>
      </c>
      <c r="D20" s="122">
        <v>4.35</v>
      </c>
      <c r="E20" s="123">
        <v>4.35</v>
      </c>
      <c r="F20" s="127" t="s">
        <v>89</v>
      </c>
      <c r="G20" s="128"/>
    </row>
    <row r="21" ht="20.1" customHeight="1" spans="1:7">
      <c r="A21" s="96">
        <v>3.3</v>
      </c>
      <c r="B21" s="149" t="s">
        <v>112</v>
      </c>
      <c r="C21" s="115" t="s">
        <v>65</v>
      </c>
      <c r="D21" s="122">
        <v>0</v>
      </c>
      <c r="E21" s="123">
        <v>0</v>
      </c>
      <c r="F21" s="127" t="s">
        <v>89</v>
      </c>
      <c r="G21" s="128"/>
    </row>
    <row r="22" ht="20.1" customHeight="1" spans="1:7">
      <c r="A22" s="96">
        <v>3.3</v>
      </c>
      <c r="B22" s="149" t="s">
        <v>113</v>
      </c>
      <c r="C22" s="115" t="s">
        <v>114</v>
      </c>
      <c r="D22" s="122">
        <v>1.77</v>
      </c>
      <c r="E22" s="123">
        <v>1.77</v>
      </c>
      <c r="F22" s="127" t="s">
        <v>89</v>
      </c>
      <c r="G22" s="128"/>
    </row>
    <row r="23" ht="20.1" customHeight="1" spans="1:7">
      <c r="A23" s="96">
        <v>3.4</v>
      </c>
      <c r="B23" s="149" t="s">
        <v>115</v>
      </c>
      <c r="C23" s="115" t="s">
        <v>114</v>
      </c>
      <c r="D23" s="122">
        <v>1.77</v>
      </c>
      <c r="E23" s="123">
        <v>1.77</v>
      </c>
      <c r="F23" s="127" t="s">
        <v>89</v>
      </c>
      <c r="G23" s="128"/>
    </row>
    <row r="24" ht="20.1" hidden="1" customHeight="1" spans="1:7">
      <c r="A24" s="107"/>
      <c r="B24" s="144" t="s">
        <v>116</v>
      </c>
      <c r="C24" s="107" t="s">
        <v>65</v>
      </c>
      <c r="D24" s="145">
        <v>0</v>
      </c>
      <c r="E24" s="146">
        <v>0</v>
      </c>
      <c r="F24" s="150"/>
      <c r="G24" s="151"/>
    </row>
    <row r="25" ht="20.1" customHeight="1" spans="1:7">
      <c r="A25" s="107">
        <v>4</v>
      </c>
      <c r="B25" s="144" t="s">
        <v>117</v>
      </c>
      <c r="C25" s="107" t="s">
        <v>65</v>
      </c>
      <c r="D25" s="145">
        <v>0</v>
      </c>
      <c r="E25" s="146">
        <v>25.93</v>
      </c>
      <c r="F25" s="150"/>
      <c r="G25" s="151"/>
    </row>
    <row r="26" ht="20.1" customHeight="1" spans="1:9">
      <c r="A26" s="96">
        <v>4.1</v>
      </c>
      <c r="B26" s="136" t="s">
        <v>118</v>
      </c>
      <c r="C26" s="152" t="s">
        <v>65</v>
      </c>
      <c r="D26" s="122">
        <v>0</v>
      </c>
      <c r="E26" s="123">
        <v>0</v>
      </c>
      <c r="F26" s="127" t="s">
        <v>89</v>
      </c>
      <c r="G26" s="128"/>
      <c r="H26" s="124"/>
      <c r="I26" s="182"/>
    </row>
    <row r="27" ht="20.1" customHeight="1" spans="1:7">
      <c r="A27" s="96">
        <v>4.2</v>
      </c>
      <c r="B27" s="136" t="s">
        <v>119</v>
      </c>
      <c r="C27" s="115" t="s">
        <v>65</v>
      </c>
      <c r="D27" s="122">
        <v>0</v>
      </c>
      <c r="E27" s="123">
        <v>25.93</v>
      </c>
      <c r="F27" s="153"/>
      <c r="G27" s="154"/>
    </row>
    <row r="28" ht="20.1" customHeight="1" spans="1:7">
      <c r="A28" s="96" t="s">
        <v>120</v>
      </c>
      <c r="B28" s="155" t="s">
        <v>121</v>
      </c>
      <c r="C28" s="156" t="s">
        <v>122</v>
      </c>
      <c r="D28" s="122">
        <v>25.93</v>
      </c>
      <c r="E28" s="123">
        <v>25.93</v>
      </c>
      <c r="F28" s="127" t="s">
        <v>89</v>
      </c>
      <c r="G28" s="128"/>
    </row>
    <row r="29" ht="20.1" customHeight="1" spans="1:7">
      <c r="A29" s="96" t="s">
        <v>123</v>
      </c>
      <c r="B29" s="155" t="s">
        <v>124</v>
      </c>
      <c r="C29" s="152" t="s">
        <v>65</v>
      </c>
      <c r="D29" s="116">
        <v>0</v>
      </c>
      <c r="E29" s="117">
        <v>0</v>
      </c>
      <c r="F29" s="127" t="s">
        <v>89</v>
      </c>
      <c r="G29" s="128"/>
    </row>
    <row r="30" ht="20.1" hidden="1" customHeight="1" spans="1:7">
      <c r="A30" s="107">
        <v>5</v>
      </c>
      <c r="B30" s="144" t="s">
        <v>125</v>
      </c>
      <c r="C30" s="157" t="s">
        <v>65</v>
      </c>
      <c r="D30" s="140">
        <v>0</v>
      </c>
      <c r="E30" s="146">
        <v>0</v>
      </c>
      <c r="F30" s="147"/>
      <c r="G30" s="148"/>
    </row>
    <row r="31" ht="20.1" hidden="1" customHeight="1" spans="1:7">
      <c r="A31" s="96">
        <v>5.1</v>
      </c>
      <c r="B31" s="136" t="s">
        <v>126</v>
      </c>
      <c r="C31" s="115" t="s">
        <v>65</v>
      </c>
      <c r="D31" s="122">
        <v>0</v>
      </c>
      <c r="E31" s="123">
        <v>0</v>
      </c>
      <c r="F31" s="127" t="s">
        <v>89</v>
      </c>
      <c r="G31" s="128"/>
    </row>
    <row r="32" ht="20.1" hidden="1" customHeight="1" spans="1:14">
      <c r="A32" s="96">
        <v>5.2</v>
      </c>
      <c r="B32" s="158" t="s">
        <v>127</v>
      </c>
      <c r="C32" s="115" t="s">
        <v>65</v>
      </c>
      <c r="D32" s="122">
        <v>0</v>
      </c>
      <c r="E32" s="123">
        <v>0</v>
      </c>
      <c r="F32" s="127" t="s">
        <v>89</v>
      </c>
      <c r="G32" s="128"/>
      <c r="H32" s="159"/>
      <c r="I32" s="183"/>
      <c r="J32" s="183"/>
      <c r="K32" s="183"/>
      <c r="L32" s="183"/>
      <c r="M32" s="183"/>
      <c r="N32" s="183"/>
    </row>
    <row r="33" ht="20.1" hidden="1" customHeight="1" spans="1:8">
      <c r="A33" s="107">
        <v>6</v>
      </c>
      <c r="B33" s="144" t="s">
        <v>128</v>
      </c>
      <c r="C33" s="157" t="s">
        <v>65</v>
      </c>
      <c r="D33" s="145">
        <v>0</v>
      </c>
      <c r="E33" s="146">
        <v>0</v>
      </c>
      <c r="F33" s="160" t="s">
        <v>129</v>
      </c>
      <c r="G33" s="161"/>
      <c r="H33" s="124"/>
    </row>
    <row r="34" ht="20.1" customHeight="1" spans="1:7">
      <c r="A34" s="107">
        <v>5</v>
      </c>
      <c r="B34" s="144" t="s">
        <v>130</v>
      </c>
      <c r="C34" s="157" t="s">
        <v>131</v>
      </c>
      <c r="D34" s="145">
        <v>3.61</v>
      </c>
      <c r="E34" s="146">
        <v>3.61</v>
      </c>
      <c r="F34" s="147" t="s">
        <v>89</v>
      </c>
      <c r="G34" s="148"/>
    </row>
    <row r="35" ht="20.1" customHeight="1" spans="1:7">
      <c r="A35" s="107">
        <v>6</v>
      </c>
      <c r="B35" s="162" t="s">
        <v>132</v>
      </c>
      <c r="C35" s="107" t="s">
        <v>133</v>
      </c>
      <c r="D35" s="145">
        <v>3.61</v>
      </c>
      <c r="E35" s="146">
        <v>3.61</v>
      </c>
      <c r="F35" s="147" t="s">
        <v>89</v>
      </c>
      <c r="G35" s="148"/>
    </row>
    <row r="36" ht="20.1" hidden="1" customHeight="1" spans="1:7">
      <c r="A36" s="107"/>
      <c r="B36" s="144" t="s">
        <v>134</v>
      </c>
      <c r="C36" s="107" t="s">
        <v>65</v>
      </c>
      <c r="D36" s="145">
        <v>0</v>
      </c>
      <c r="E36" s="146">
        <v>0</v>
      </c>
      <c r="F36" s="147"/>
      <c r="G36" s="148"/>
    </row>
    <row r="37" ht="20.1" customHeight="1" spans="1:8">
      <c r="A37" s="107">
        <v>7</v>
      </c>
      <c r="B37" s="163" t="s">
        <v>135</v>
      </c>
      <c r="C37" s="107" t="s">
        <v>136</v>
      </c>
      <c r="D37" s="145">
        <v>7.21</v>
      </c>
      <c r="E37" s="146">
        <v>7.21</v>
      </c>
      <c r="F37" s="147" t="s">
        <v>89</v>
      </c>
      <c r="G37" s="148"/>
      <c r="H37" s="164"/>
    </row>
    <row r="38" ht="20.1" hidden="1" customHeight="1" spans="1:8">
      <c r="A38" s="107">
        <v>8</v>
      </c>
      <c r="B38" s="163" t="s">
        <v>137</v>
      </c>
      <c r="C38" s="107" t="s">
        <v>65</v>
      </c>
      <c r="D38" s="145">
        <v>0</v>
      </c>
      <c r="E38" s="146">
        <v>0</v>
      </c>
      <c r="F38" s="147"/>
      <c r="G38" s="148"/>
      <c r="H38" s="165"/>
    </row>
    <row r="39" ht="20.1" hidden="1" customHeight="1" spans="1:7">
      <c r="A39" s="107"/>
      <c r="B39" s="144" t="s">
        <v>138</v>
      </c>
      <c r="C39" s="107" t="s">
        <v>65</v>
      </c>
      <c r="D39" s="145">
        <v>0</v>
      </c>
      <c r="E39" s="146">
        <v>0</v>
      </c>
      <c r="F39" s="160"/>
      <c r="G39" s="161"/>
    </row>
    <row r="40" ht="20.1" hidden="1" customHeight="1" spans="1:7">
      <c r="A40" s="107">
        <v>9</v>
      </c>
      <c r="B40" s="144" t="s">
        <v>139</v>
      </c>
      <c r="C40" s="107" t="s">
        <v>65</v>
      </c>
      <c r="D40" s="145">
        <v>0</v>
      </c>
      <c r="E40" s="146">
        <v>0</v>
      </c>
      <c r="F40" s="160"/>
      <c r="G40" s="161"/>
    </row>
    <row r="41" ht="20.1" hidden="1" customHeight="1" spans="1:10">
      <c r="A41" s="96">
        <v>9.1</v>
      </c>
      <c r="B41" s="136" t="s">
        <v>140</v>
      </c>
      <c r="C41" s="115" t="s">
        <v>65</v>
      </c>
      <c r="D41" s="122">
        <v>0</v>
      </c>
      <c r="E41" s="123">
        <v>0</v>
      </c>
      <c r="F41" s="166" t="s">
        <v>141</v>
      </c>
      <c r="G41" s="167" t="s">
        <v>142</v>
      </c>
      <c r="H41" s="168"/>
      <c r="I41" s="184"/>
      <c r="J41" s="185"/>
    </row>
    <row r="42" ht="20.1" hidden="1" customHeight="1" spans="1:7">
      <c r="A42" s="96"/>
      <c r="B42" s="136" t="s">
        <v>143</v>
      </c>
      <c r="C42" s="115" t="s">
        <v>65</v>
      </c>
      <c r="D42" s="122">
        <v>0</v>
      </c>
      <c r="E42" s="123">
        <v>0</v>
      </c>
      <c r="F42" s="169" t="s">
        <v>144</v>
      </c>
      <c r="G42" s="119"/>
    </row>
    <row r="43" ht="20.1" hidden="1" customHeight="1" spans="1:7">
      <c r="A43" s="96"/>
      <c r="B43" s="136" t="s">
        <v>145</v>
      </c>
      <c r="C43" s="115" t="s">
        <v>65</v>
      </c>
      <c r="D43" s="122">
        <v>0</v>
      </c>
      <c r="E43" s="123">
        <v>0</v>
      </c>
      <c r="F43" s="169" t="s">
        <v>144</v>
      </c>
      <c r="G43" s="119"/>
    </row>
    <row r="44" ht="20.1" hidden="1" customHeight="1" spans="1:7">
      <c r="A44" s="96"/>
      <c r="B44" s="136" t="s">
        <v>146</v>
      </c>
      <c r="C44" s="115" t="s">
        <v>65</v>
      </c>
      <c r="D44" s="122">
        <v>0</v>
      </c>
      <c r="E44" s="123">
        <v>0</v>
      </c>
      <c r="F44" s="118" t="s">
        <v>147</v>
      </c>
      <c r="G44" s="119"/>
    </row>
    <row r="45" ht="20.1" hidden="1" customHeight="1" spans="1:7">
      <c r="A45" s="115"/>
      <c r="B45" s="136"/>
      <c r="C45" s="137" t="s">
        <v>65</v>
      </c>
      <c r="D45" s="122">
        <v>0</v>
      </c>
      <c r="E45" s="123"/>
      <c r="F45" s="169"/>
      <c r="G45" s="170"/>
    </row>
    <row r="46" ht="20.1" hidden="1" customHeight="1" spans="1:7">
      <c r="A46" s="96"/>
      <c r="B46" s="136"/>
      <c r="C46" s="137" t="s">
        <v>65</v>
      </c>
      <c r="D46" s="122">
        <v>0</v>
      </c>
      <c r="E46" s="123"/>
      <c r="F46" s="169"/>
      <c r="G46" s="170"/>
    </row>
    <row r="47" ht="20.1" hidden="1" customHeight="1" spans="1:7">
      <c r="A47" s="115"/>
      <c r="B47" s="136"/>
      <c r="C47" s="137" t="s">
        <v>65</v>
      </c>
      <c r="D47" s="122">
        <v>0</v>
      </c>
      <c r="E47" s="123"/>
      <c r="F47" s="169"/>
      <c r="G47" s="170"/>
    </row>
    <row r="48" ht="20.1" hidden="1" customHeight="1" spans="1:7">
      <c r="A48" s="96"/>
      <c r="B48" s="136"/>
      <c r="C48" s="137" t="s">
        <v>65</v>
      </c>
      <c r="D48" s="122">
        <v>0</v>
      </c>
      <c r="E48" s="123"/>
      <c r="F48" s="169"/>
      <c r="G48" s="170"/>
    </row>
    <row r="49" ht="20.1" hidden="1" customHeight="1" spans="1:7">
      <c r="A49" s="115"/>
      <c r="B49" s="136"/>
      <c r="C49" s="137" t="s">
        <v>65</v>
      </c>
      <c r="D49" s="122">
        <v>0</v>
      </c>
      <c r="E49" s="123"/>
      <c r="F49" s="169"/>
      <c r="G49" s="170"/>
    </row>
    <row r="50" ht="20.1" hidden="1" customHeight="1" spans="1:7">
      <c r="A50" s="96"/>
      <c r="B50" s="136"/>
      <c r="C50" s="137" t="s">
        <v>65</v>
      </c>
      <c r="D50" s="122">
        <v>0</v>
      </c>
      <c r="E50" s="123"/>
      <c r="F50" s="169"/>
      <c r="G50" s="170"/>
    </row>
    <row r="51" ht="20.1" hidden="1" customHeight="1" spans="1:7">
      <c r="A51" s="115"/>
      <c r="B51" s="136"/>
      <c r="C51" s="137" t="s">
        <v>65</v>
      </c>
      <c r="D51" s="122">
        <v>0</v>
      </c>
      <c r="E51" s="123"/>
      <c r="F51" s="169"/>
      <c r="G51" s="170"/>
    </row>
    <row r="52" ht="20.1" hidden="1" customHeight="1" spans="1:7">
      <c r="A52" s="107">
        <v>10</v>
      </c>
      <c r="B52" s="144" t="s">
        <v>148</v>
      </c>
      <c r="C52" s="171" t="s">
        <v>65</v>
      </c>
      <c r="D52" s="145">
        <v>0</v>
      </c>
      <c r="E52" s="172">
        <v>0</v>
      </c>
      <c r="F52" s="160"/>
      <c r="G52" s="161"/>
    </row>
    <row r="53" ht="20.1" hidden="1" customHeight="1" spans="1:7">
      <c r="A53" s="96"/>
      <c r="B53" s="173" t="s">
        <v>149</v>
      </c>
      <c r="C53" s="137" t="s">
        <v>65</v>
      </c>
      <c r="D53" s="122">
        <v>0</v>
      </c>
      <c r="E53" s="174"/>
      <c r="F53" s="118"/>
      <c r="G53" s="119"/>
    </row>
    <row r="54" ht="20.1" hidden="1" customHeight="1" spans="1:7">
      <c r="A54" s="96"/>
      <c r="B54" s="173" t="s">
        <v>150</v>
      </c>
      <c r="C54" s="137" t="s">
        <v>65</v>
      </c>
      <c r="D54" s="122">
        <v>0</v>
      </c>
      <c r="E54" s="174"/>
      <c r="F54" s="118"/>
      <c r="G54" s="119"/>
    </row>
    <row r="55" ht="20.1" hidden="1" customHeight="1" spans="1:7">
      <c r="A55" s="96"/>
      <c r="B55" s="173" t="s">
        <v>151</v>
      </c>
      <c r="C55" s="137" t="s">
        <v>65</v>
      </c>
      <c r="D55" s="122">
        <v>0</v>
      </c>
      <c r="E55" s="174"/>
      <c r="F55" s="118"/>
      <c r="G55" s="119"/>
    </row>
    <row r="56" ht="20.1" customHeight="1" spans="1:7">
      <c r="A56" s="96"/>
      <c r="B56" s="97"/>
      <c r="C56" s="115" t="s">
        <v>65</v>
      </c>
      <c r="D56" s="122">
        <v>0</v>
      </c>
      <c r="E56" s="123">
        <v>0</v>
      </c>
      <c r="F56" s="118"/>
      <c r="G56" s="119"/>
    </row>
    <row r="57" s="82" customFormat="1" ht="20.1" customHeight="1" spans="1:15">
      <c r="A57" s="175"/>
      <c r="B57" s="176" t="s">
        <v>152</v>
      </c>
      <c r="C57" s="176" t="s">
        <v>65</v>
      </c>
      <c r="D57" s="177">
        <v>97.08</v>
      </c>
      <c r="E57" s="178">
        <v>97.08</v>
      </c>
      <c r="F57" s="179"/>
      <c r="G57" s="180"/>
      <c r="H57" s="181"/>
      <c r="I57" s="181"/>
      <c r="J57" s="181"/>
      <c r="K57" s="181"/>
      <c r="L57" s="181"/>
      <c r="M57" s="181"/>
      <c r="N57" s="181"/>
      <c r="O57" s="186"/>
    </row>
    <row r="58" spans="3:4">
      <c r="C58" s="85" t="s">
        <v>65</v>
      </c>
      <c r="D58" s="86">
        <v>0</v>
      </c>
    </row>
    <row r="59" spans="4:4">
      <c r="D59" s="86">
        <v>0</v>
      </c>
    </row>
    <row r="60" spans="4:4">
      <c r="D60" s="86">
        <v>97.08</v>
      </c>
    </row>
  </sheetData>
  <protectedRanges>
    <protectedRange sqref="D7:E7 D45:E55" name="区域1"/>
  </protectedRanges>
  <mergeCells count="43">
    <mergeCell ref="A1:G1"/>
    <mergeCell ref="A2:C2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6:G26"/>
    <mergeCell ref="F28:G28"/>
    <mergeCell ref="F29:G29"/>
    <mergeCell ref="F31:G31"/>
    <mergeCell ref="F32:G32"/>
    <mergeCell ref="H32:N32"/>
    <mergeCell ref="F33:G33"/>
    <mergeCell ref="F34:G34"/>
    <mergeCell ref="F35:G35"/>
    <mergeCell ref="F37:G37"/>
    <mergeCell ref="F44:G44"/>
    <mergeCell ref="F45:G45"/>
    <mergeCell ref="F46:G46"/>
    <mergeCell ref="F47:G47"/>
    <mergeCell ref="F48:G48"/>
    <mergeCell ref="F49:G49"/>
    <mergeCell ref="F50:G50"/>
    <mergeCell ref="F51:G51"/>
    <mergeCell ref="F57:G57"/>
    <mergeCell ref="A3:A4"/>
    <mergeCell ref="B3:B4"/>
    <mergeCell ref="C3:C4"/>
    <mergeCell ref="F3:G4"/>
  </mergeCells>
  <conditionalFormatting sqref="E28">
    <cfRule type="cellIs" dxfId="0" priority="1" stopIfTrue="1" operator="between">
      <formula>100</formula>
      <formula>150</formula>
    </cfRule>
  </conditionalFormatting>
  <printOptions horizontalCentered="1"/>
  <pageMargins left="0.75" right="0.75" top="0.67" bottom="0.51" header="0.51" footer="0.51"/>
  <pageSetup paperSize="9" scale="80" fitToHeight="0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92D050"/>
  </sheetPr>
  <dimension ref="A1:J23"/>
  <sheetViews>
    <sheetView showGridLines="0" showZeros="0" zoomScale="115" zoomScaleNormal="115" workbookViewId="0">
      <pane ySplit="3" topLeftCell="A4" activePane="bottomLeft" state="frozen"/>
      <selection/>
      <selection pane="bottomLeft" activeCell="D17" sqref="D17:F20"/>
    </sheetView>
  </sheetViews>
  <sheetFormatPr defaultColWidth="9" defaultRowHeight="15.6"/>
  <cols>
    <col min="1" max="1" width="7.375" style="35" customWidth="1"/>
    <col min="2" max="2" width="49.5" style="36" customWidth="1"/>
    <col min="3" max="3" width="7.25" style="37" customWidth="1"/>
    <col min="4" max="4" width="12.375" style="38" customWidth="1"/>
    <col min="5" max="5" width="11.5" style="37" customWidth="1"/>
    <col min="6" max="6" width="14.25" style="39" customWidth="1"/>
    <col min="7" max="7" width="27" style="37" customWidth="1"/>
    <col min="8" max="8" width="9.625" style="37" customWidth="1"/>
    <col min="9" max="9" width="19.125" style="37" customWidth="1"/>
    <col min="10" max="10" width="11.75" style="37" customWidth="1"/>
    <col min="11" max="11" width="13.25" style="40" customWidth="1"/>
    <col min="12" max="12" width="12.625" style="40" customWidth="1"/>
    <col min="13" max="13" width="16.75" style="40" customWidth="1"/>
    <col min="14" max="16384" width="9" style="40"/>
  </cols>
  <sheetData>
    <row r="1" ht="26.25" customHeight="1" spans="1:7">
      <c r="A1" s="41" t="s">
        <v>153</v>
      </c>
      <c r="B1" s="41"/>
      <c r="C1" s="41"/>
      <c r="D1" s="41"/>
      <c r="E1" s="41"/>
      <c r="F1" s="41"/>
      <c r="G1" s="41"/>
    </row>
    <row r="2" ht="18" customHeight="1" spans="1:7">
      <c r="A2" s="42" t="s">
        <v>22</v>
      </c>
      <c r="B2" s="43"/>
      <c r="C2" s="44"/>
      <c r="D2" s="45"/>
      <c r="E2" s="46"/>
      <c r="F2" s="46"/>
      <c r="G2" s="47" t="s">
        <v>154</v>
      </c>
    </row>
    <row r="3" s="31" customFormat="1" ht="20.25" customHeight="1" spans="1:10">
      <c r="A3" s="48" t="s">
        <v>155</v>
      </c>
      <c r="B3" s="49" t="s">
        <v>156</v>
      </c>
      <c r="C3" s="49" t="s">
        <v>157</v>
      </c>
      <c r="D3" s="50" t="s">
        <v>158</v>
      </c>
      <c r="E3" s="49" t="s">
        <v>159</v>
      </c>
      <c r="F3" s="51" t="s">
        <v>160</v>
      </c>
      <c r="G3" s="49" t="s">
        <v>161</v>
      </c>
      <c r="H3" s="52"/>
      <c r="I3" s="52"/>
      <c r="J3" s="52"/>
    </row>
    <row r="4" s="31" customFormat="1" ht="18" customHeight="1" spans="1:9">
      <c r="A4" s="53">
        <v>1</v>
      </c>
      <c r="B4" s="54" t="s">
        <v>42</v>
      </c>
      <c r="C4" s="55" t="s">
        <v>40</v>
      </c>
      <c r="D4" s="56">
        <v>146</v>
      </c>
      <c r="E4" s="57">
        <v>10684.25</v>
      </c>
      <c r="F4" s="58">
        <v>155.99</v>
      </c>
      <c r="G4" s="57"/>
      <c r="H4" s="59"/>
      <c r="I4" s="81"/>
    </row>
    <row r="5" s="31" customFormat="1" ht="18" customHeight="1" spans="1:9">
      <c r="A5" s="60">
        <v>2</v>
      </c>
      <c r="B5" s="54" t="s">
        <v>44</v>
      </c>
      <c r="C5" s="55" t="s">
        <v>40</v>
      </c>
      <c r="D5" s="61">
        <v>212</v>
      </c>
      <c r="E5" s="57">
        <v>7653.3</v>
      </c>
      <c r="F5" s="58">
        <v>162.25</v>
      </c>
      <c r="G5" s="57"/>
      <c r="H5" s="59"/>
      <c r="I5" s="81"/>
    </row>
    <row r="6" s="32" customFormat="1" ht="18" customHeight="1" spans="1:8">
      <c r="A6" s="53">
        <v>3</v>
      </c>
      <c r="B6" s="54" t="s">
        <v>46</v>
      </c>
      <c r="C6" s="55" t="s">
        <v>40</v>
      </c>
      <c r="D6" s="62">
        <v>498</v>
      </c>
      <c r="E6" s="57">
        <v>2793.17</v>
      </c>
      <c r="F6" s="57">
        <v>139.1</v>
      </c>
      <c r="G6" s="63"/>
      <c r="H6" s="59"/>
    </row>
    <row r="7" s="31" customFormat="1" ht="18" customHeight="1" spans="1:8">
      <c r="A7" s="60">
        <v>4</v>
      </c>
      <c r="B7" s="54" t="s">
        <v>48</v>
      </c>
      <c r="C7" s="55" t="s">
        <v>40</v>
      </c>
      <c r="D7" s="62">
        <v>214</v>
      </c>
      <c r="E7" s="57">
        <v>4718.69</v>
      </c>
      <c r="F7" s="57">
        <v>100.98</v>
      </c>
      <c r="G7" s="57"/>
      <c r="H7" s="59"/>
    </row>
    <row r="8" s="32" customFormat="1" ht="18" customHeight="1" spans="1:8">
      <c r="A8" s="53">
        <v>5</v>
      </c>
      <c r="B8" s="54" t="s">
        <v>50</v>
      </c>
      <c r="C8" s="55" t="s">
        <v>40</v>
      </c>
      <c r="D8" s="56">
        <v>384</v>
      </c>
      <c r="E8" s="57">
        <v>4239.58</v>
      </c>
      <c r="F8" s="57">
        <v>162.8</v>
      </c>
      <c r="G8" s="64"/>
      <c r="H8" s="59"/>
    </row>
    <row r="9" s="32" customFormat="1" ht="18" customHeight="1" spans="1:8">
      <c r="A9" s="53"/>
      <c r="B9" s="54"/>
      <c r="C9" s="55"/>
      <c r="D9" s="61"/>
      <c r="E9" s="57"/>
      <c r="F9" s="58"/>
      <c r="G9" s="63"/>
      <c r="H9" s="59"/>
    </row>
    <row r="10" s="31" customFormat="1" ht="18" customHeight="1" spans="1:8">
      <c r="A10" s="53"/>
      <c r="B10" s="54"/>
      <c r="C10" s="55"/>
      <c r="D10" s="62"/>
      <c r="E10" s="57"/>
      <c r="F10" s="57"/>
      <c r="G10" s="57"/>
      <c r="H10" s="59"/>
    </row>
    <row r="11" s="31" customFormat="1" ht="18" customHeight="1" spans="1:8">
      <c r="A11" s="53"/>
      <c r="B11" s="54"/>
      <c r="C11" s="55"/>
      <c r="D11" s="62"/>
      <c r="E11" s="57"/>
      <c r="F11" s="57"/>
      <c r="G11" s="57"/>
      <c r="H11" s="59"/>
    </row>
    <row r="12" s="31" customFormat="1" ht="18" customHeight="1" spans="1:10">
      <c r="A12" s="60"/>
      <c r="B12" s="65"/>
      <c r="C12" s="55"/>
      <c r="D12" s="64"/>
      <c r="E12" s="57"/>
      <c r="F12" s="57"/>
      <c r="G12" s="57"/>
      <c r="H12" s="59"/>
      <c r="J12" s="81"/>
    </row>
    <row r="13" s="31" customFormat="1" ht="18" customHeight="1" spans="1:10">
      <c r="A13" s="53"/>
      <c r="B13" s="66"/>
      <c r="C13" s="55"/>
      <c r="D13" s="64"/>
      <c r="E13" s="57"/>
      <c r="F13" s="57"/>
      <c r="G13" s="57"/>
      <c r="J13" s="81"/>
    </row>
    <row r="14" s="33" customFormat="1" ht="18" customHeight="1" spans="1:7">
      <c r="A14" s="48"/>
      <c r="B14" s="67"/>
      <c r="C14" s="49"/>
      <c r="D14" s="49"/>
      <c r="E14" s="68"/>
      <c r="F14" s="68"/>
      <c r="G14" s="49"/>
    </row>
    <row r="15" s="34" customFormat="1" ht="30.75" customHeight="1" spans="1:7">
      <c r="A15" s="69"/>
      <c r="B15" s="70" t="s">
        <v>162</v>
      </c>
      <c r="C15" s="71" t="s">
        <v>40</v>
      </c>
      <c r="D15" s="72">
        <v>1454</v>
      </c>
      <c r="E15" s="73">
        <v>4959.56</v>
      </c>
      <c r="F15" s="73">
        <v>721.12</v>
      </c>
      <c r="G15" s="70"/>
    </row>
    <row r="16" ht="18" customHeight="1" spans="2:10">
      <c r="B16" s="40"/>
      <c r="E16" s="47"/>
      <c r="F16" s="74"/>
      <c r="G16" s="47"/>
      <c r="H16" s="40"/>
      <c r="I16" s="40"/>
      <c r="J16" s="40"/>
    </row>
    <row r="17" spans="2:10">
      <c r="B17" s="40"/>
      <c r="E17" s="47"/>
      <c r="F17" s="75"/>
      <c r="H17" s="40"/>
      <c r="I17" s="40"/>
      <c r="J17" s="40"/>
    </row>
    <row r="18" spans="2:10">
      <c r="B18" s="40"/>
      <c r="D18" s="76"/>
      <c r="E18" s="77"/>
      <c r="F18" s="47"/>
      <c r="H18" s="40"/>
      <c r="I18" s="40"/>
      <c r="J18" s="40"/>
    </row>
    <row r="19" spans="5:5">
      <c r="E19" s="78"/>
    </row>
    <row r="20" spans="5:5">
      <c r="E20" s="78"/>
    </row>
    <row r="21" spans="2:5">
      <c r="B21" s="79"/>
      <c r="D21" s="80"/>
      <c r="E21" s="47"/>
    </row>
    <row r="22" spans="2:5">
      <c r="B22" s="79"/>
      <c r="D22" s="80"/>
      <c r="E22" s="47"/>
    </row>
    <row r="23" spans="7:7">
      <c r="G23" s="47"/>
    </row>
  </sheetData>
  <mergeCells count="1">
    <mergeCell ref="A1:G1"/>
  </mergeCells>
  <printOptions horizontalCentered="1"/>
  <pageMargins left="0.748031496062992" right="0.748031496062992" top="0.669291338582677" bottom="0.511811023622047" header="0.511811023622047" footer="0.511811023622047"/>
  <pageSetup paperSize="9" scale="9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3"/>
  <sheetViews>
    <sheetView workbookViewId="0">
      <selection activeCell="G28" sqref="G28"/>
    </sheetView>
  </sheetViews>
  <sheetFormatPr defaultColWidth="9" defaultRowHeight="15.6"/>
  <cols>
    <col min="2" max="2" width="13.75" customWidth="1"/>
    <col min="4" max="6" width="10.75" customWidth="1"/>
    <col min="7" max="8" width="10.25" customWidth="1"/>
    <col min="9" max="9" width="10.75" customWidth="1"/>
    <col min="10" max="10" width="11.5" customWidth="1"/>
  </cols>
  <sheetData>
    <row r="1" ht="20.4" spans="1:9">
      <c r="A1" s="1" t="s">
        <v>163</v>
      </c>
      <c r="B1" s="1"/>
      <c r="C1" s="1"/>
      <c r="D1" s="1"/>
      <c r="E1" s="1"/>
      <c r="F1" s="1"/>
      <c r="G1" s="1"/>
      <c r="H1" s="1"/>
      <c r="I1" s="1"/>
    </row>
    <row r="2" spans="1:9">
      <c r="A2" s="2" t="e">
        <f>CONCATENATE("工程名称:",#REF!,#REF!,#REF!)</f>
        <v>#REF!</v>
      </c>
      <c r="B2" s="2"/>
      <c r="C2" s="2"/>
      <c r="D2" s="3"/>
      <c r="E2" s="3"/>
      <c r="F2" s="3"/>
      <c r="G2" s="3"/>
      <c r="H2" s="3"/>
      <c r="I2" s="25" t="s">
        <v>164</v>
      </c>
    </row>
    <row r="3" spans="1:9">
      <c r="A3" s="4" t="s">
        <v>165</v>
      </c>
      <c r="B3" s="5" t="s">
        <v>166</v>
      </c>
      <c r="C3" s="6" t="s">
        <v>167</v>
      </c>
      <c r="D3" s="7" t="s">
        <v>168</v>
      </c>
      <c r="E3" s="8"/>
      <c r="F3" s="8"/>
      <c r="G3" s="8"/>
      <c r="H3" s="8"/>
      <c r="I3" s="26"/>
    </row>
    <row r="4" spans="1:9">
      <c r="A4" s="9" t="s">
        <v>169</v>
      </c>
      <c r="B4" s="10"/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27" t="s">
        <v>170</v>
      </c>
    </row>
    <row r="5" spans="1:9">
      <c r="A5" s="13" t="s">
        <v>171</v>
      </c>
      <c r="B5" s="14" t="s">
        <v>8</v>
      </c>
      <c r="C5" s="15"/>
      <c r="D5" s="16"/>
      <c r="E5" s="17"/>
      <c r="F5" s="18"/>
      <c r="G5" s="18"/>
      <c r="H5" s="18"/>
      <c r="I5" s="28"/>
    </row>
    <row r="6" spans="1:9">
      <c r="A6" s="13" t="s">
        <v>172</v>
      </c>
      <c r="B6" s="14" t="s">
        <v>173</v>
      </c>
      <c r="C6" s="15"/>
      <c r="D6" s="19" t="e">
        <f>IF(#REF!&gt;0,#REF!,IF(#REF!&gt;0,#REF!,IF(#REF!&gt;0,#REF!,IF(#REF!&gt;0,#REF!,#REF!))))</f>
        <v>#REF!</v>
      </c>
      <c r="E6" s="16" t="e">
        <f>+D10</f>
        <v>#REF!</v>
      </c>
      <c r="F6" s="16" t="e">
        <f>+E10</f>
        <v>#REF!</v>
      </c>
      <c r="G6" s="16" t="e">
        <f>+F10</f>
        <v>#REF!</v>
      </c>
      <c r="H6" s="16" t="e">
        <f>+G10</f>
        <v>#REF!</v>
      </c>
      <c r="I6" s="29"/>
    </row>
    <row r="7" spans="1:9">
      <c r="A7" s="13" t="s">
        <v>174</v>
      </c>
      <c r="B7" s="14" t="s">
        <v>175</v>
      </c>
      <c r="C7" s="20" t="e">
        <f>+#REF!</f>
        <v>#REF!</v>
      </c>
      <c r="D7" s="16"/>
      <c r="E7" s="16"/>
      <c r="F7" s="16"/>
      <c r="G7" s="16"/>
      <c r="H7" s="16"/>
      <c r="I7" s="29"/>
    </row>
    <row r="8" spans="1:10">
      <c r="A8" s="13" t="s">
        <v>176</v>
      </c>
      <c r="B8" s="14" t="s">
        <v>177</v>
      </c>
      <c r="C8" s="21"/>
      <c r="D8" s="22" t="e">
        <f>+D6*$C$7</f>
        <v>#REF!</v>
      </c>
      <c r="E8" s="22" t="e">
        <f>+E6*$C$7</f>
        <v>#REF!</v>
      </c>
      <c r="F8" s="22" t="e">
        <f>+F6*$C$7</f>
        <v>#REF!</v>
      </c>
      <c r="G8" s="22" t="e">
        <f>+G6*$C$7</f>
        <v>#REF!</v>
      </c>
      <c r="H8" s="22" t="e">
        <f>+H6*$C$7</f>
        <v>#REF!</v>
      </c>
      <c r="I8" s="29" t="e">
        <f>SUM(D8:H8)</f>
        <v>#REF!</v>
      </c>
      <c r="J8" s="30"/>
    </row>
    <row r="9" spans="1:10">
      <c r="A9" s="13" t="s">
        <v>178</v>
      </c>
      <c r="B9" s="14" t="s">
        <v>179</v>
      </c>
      <c r="C9" s="21"/>
      <c r="D9" s="23" t="e">
        <f>ROUND(((D6*($C$7*((1+$C$7)^(#REF!)))/(((1+$C$7)^(#REF!))-1))),0)</f>
        <v>#REF!</v>
      </c>
      <c r="E9" s="23" t="e">
        <f>+$D$9</f>
        <v>#REF!</v>
      </c>
      <c r="F9" s="23" t="e">
        <f>+$D$9</f>
        <v>#REF!</v>
      </c>
      <c r="G9" s="23" t="e">
        <f>+$D$9</f>
        <v>#REF!</v>
      </c>
      <c r="H9" s="23" t="e">
        <f>+D6+I8-D9-E9-F9-G9</f>
        <v>#REF!</v>
      </c>
      <c r="I9" s="29"/>
      <c r="J9" s="30"/>
    </row>
    <row r="10" spans="1:10">
      <c r="A10" s="13" t="s">
        <v>180</v>
      </c>
      <c r="B10" s="14" t="s">
        <v>181</v>
      </c>
      <c r="C10" s="15"/>
      <c r="D10" s="16" t="e">
        <f>+D6+D8-D9</f>
        <v>#REF!</v>
      </c>
      <c r="E10" s="16" t="e">
        <f>+E6+E8-E9</f>
        <v>#REF!</v>
      </c>
      <c r="F10" s="16" t="e">
        <f>+F6+F8-F9</f>
        <v>#REF!</v>
      </c>
      <c r="G10" s="16" t="e">
        <f>+G6+G8-G9</f>
        <v>#REF!</v>
      </c>
      <c r="H10" s="16" t="e">
        <f>((H6+H8-H9))</f>
        <v>#REF!</v>
      </c>
      <c r="I10" s="29"/>
      <c r="J10" s="24"/>
    </row>
    <row r="13" spans="8:8">
      <c r="H13" s="24"/>
    </row>
  </sheetData>
  <mergeCells count="4">
    <mergeCell ref="A1:I1"/>
    <mergeCell ref="D3:I3"/>
    <mergeCell ref="B3:B4"/>
    <mergeCell ref="C3:C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2" master=""/>
  <rangeList sheetStid="32" master="">
    <arrUserId title="区域1" rangeCreator="" othersAccessPermission="edit"/>
  </rangeList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szsjy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估算表</vt:lpstr>
      <vt:lpstr>其他费用</vt:lpstr>
      <vt:lpstr>建安费</vt:lpstr>
      <vt:lpstr>还本付息表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佟兒</cp:lastModifiedBy>
  <cp:revision>1</cp:revision>
  <dcterms:created xsi:type="dcterms:W3CDTF">2003-01-13T02:55:00Z</dcterms:created>
  <cp:lastPrinted>2024-04-01T09:26:00Z</cp:lastPrinted>
  <dcterms:modified xsi:type="dcterms:W3CDTF">2024-04-19T02:32:00Z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预算表">
    <vt:lpwstr>预算表</vt:lpwstr>
  </property>
  <property fmtid="{D5CDD505-2E9C-101B-9397-08002B2CF9AE}" pid="3" name="概算表">
    <vt:lpwstr>概算表</vt:lpwstr>
  </property>
  <property fmtid="{D5CDD505-2E9C-101B-9397-08002B2CF9AE}" pid="4" name="工程名称">
    <vt:lpwstr>八一路改造工程</vt:lpwstr>
  </property>
  <property fmtid="{D5CDD505-2E9C-101B-9397-08002B2CF9AE}" pid="5" name="KSOProductBuildVer">
    <vt:lpwstr>2052-11.8.2.11813</vt:lpwstr>
  </property>
  <property fmtid="{D5CDD505-2E9C-101B-9397-08002B2CF9AE}" pid="6" name="ICV">
    <vt:lpwstr>DDCFFD2FEC294921ADF30A7D4C845342</vt:lpwstr>
  </property>
</Properties>
</file>